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Dropbox\3 - Compartilhados - Pedro - Luiz\Comparativo Atlas Copco GA - 2025\"/>
    </mc:Choice>
  </mc:AlternateContent>
  <xr:revisionPtr revIDLastSave="0" documentId="13_ncr:1_{F2B93EA0-D801-4822-B681-D9D4B83FDAA5}" xr6:coauthVersionLast="47" xr6:coauthVersionMax="47" xr10:uidLastSave="{00000000-0000-0000-0000-000000000000}"/>
  <bookViews>
    <workbookView showSheetTabs="0" xWindow="-120" yWindow="-120" windowWidth="29040" windowHeight="15840" tabRatio="954" xr2:uid="{D4FE50DF-0CE2-4132-B2D7-B6DA8A26C502}"/>
  </bookViews>
  <sheets>
    <sheet name="SELECT" sheetId="1" r:id="rId1"/>
    <sheet name="01-GX 5-11 2002" sheetId="41" r:id="rId2"/>
    <sheet name="02-GX 7-11 2004" sheetId="42" r:id="rId3"/>
    <sheet name="03-GX 2-5" sheetId="29" r:id="rId4"/>
    <sheet name="04-GX 7-11 2008" sheetId="28" r:id="rId5"/>
    <sheet name="05-GX 7-11 WUXI" sheetId="39" r:id="rId6"/>
    <sheet name="06-GA 11-22 1ª Geração " sheetId="2" r:id="rId7"/>
    <sheet name="07-GA 11-22 2ª Geração" sheetId="3" r:id="rId8"/>
    <sheet name="08-GA 11-30C 3ª Geração" sheetId="4" r:id="rId9"/>
    <sheet name="09-GA 30-37 1ª Geração" sheetId="5" r:id="rId10"/>
    <sheet name="10-GA 30-45 2ª Geração" sheetId="6" r:id="rId11"/>
    <sheet name="11-GA 30-55C 3ª Geração" sheetId="7" r:id="rId12"/>
    <sheet name="12-GA 55-75 1ª Geração" sheetId="8" r:id="rId13"/>
    <sheet name="13-GA 55-75 2ª Geração" sheetId="9" r:id="rId14"/>
    <sheet name="14-GA 55-90C 3ª Geração" sheetId="11" r:id="rId15"/>
    <sheet name="15-GA 90-160 1ª Geração" sheetId="21" r:id="rId16"/>
    <sheet name="16-GA 90-160 2ª Geração" sheetId="22" r:id="rId17"/>
    <sheet name="17-GA 90-160 3ª Geração" sheetId="23" r:id="rId18"/>
    <sheet name="18-GA 11+ 30 2007" sheetId="10" r:id="rId19"/>
    <sheet name="19-GA 11+ 30 2009" sheetId="12" r:id="rId20"/>
    <sheet name="20-GA 15-22 TM 2007" sheetId="13" r:id="rId21"/>
    <sheet name="21-GA 37+ 75 2006" sheetId="15" r:id="rId22"/>
    <sheet name="22-GA 30+ 45 2008" sheetId="14" r:id="rId23"/>
    <sheet name="23-GA 30+ 45+ 2012" sheetId="19" r:id="rId24"/>
    <sheet name="24-GA 55+ 90 2006" sheetId="74" r:id="rId25"/>
    <sheet name="25-GA 55+ 90 2012" sheetId="20" r:id="rId26"/>
    <sheet name="26-GA 90+ (NEW)" sheetId="25" r:id="rId27"/>
    <sheet name="27-GA 110-160 (BASIC)" sheetId="24" r:id="rId28"/>
    <sheet name="28-GA 18-30 VSD 2007" sheetId="31" r:id="rId29"/>
    <sheet name="29-GA 15-30 VSD 2009" sheetId="32" r:id="rId30"/>
    <sheet name="30-GA 37-55 VSD 2006" sheetId="33" r:id="rId31"/>
    <sheet name="31-GA 37-45 VSD 2012" sheetId="35" r:id="rId32"/>
    <sheet name="32-GA 75-90 VSD 2006" sheetId="34" r:id="rId33"/>
    <sheet name="33-G 110-160 VSD (BASIC)" sheetId="37" r:id="rId34"/>
    <sheet name="34-GA 132-160VSD (NEW)" sheetId="38" r:id="rId35"/>
    <sheet name="35-GA 55-90VSD 2012" sheetId="36" r:id="rId36"/>
    <sheet name="36-GA 110+ (NEW)" sheetId="26" r:id="rId37"/>
    <sheet name="37-GA 132+ (NEW)" sheetId="27" r:id="rId38"/>
    <sheet name="38-GA 160+ (NEW)" sheetId="40" r:id="rId39"/>
    <sheet name="39-GA 7-15 VSD+" sheetId="30" r:id="rId40"/>
    <sheet name="40-GA 18-37 VSD+" sheetId="62" r:id="rId41"/>
    <sheet name="41 - G 2-7" sheetId="69" r:id="rId42"/>
    <sheet name="42 - GA 180 VSD" sheetId="67" r:id="rId43"/>
    <sheet name="43 - GAz90+110+132+160+" sheetId="64" r:id="rId44"/>
    <sheet name="44 - GA 37-50VSD AII" sheetId="66" r:id="rId45"/>
    <sheet name="45 - GA 7-11 VSD 2015" sheetId="68" r:id="rId46"/>
    <sheet name="46 - GA 7-15 VSD+ 2015" sheetId="72" r:id="rId47"/>
    <sheet name=" 47 - GAz132-160VSD" sheetId="65" r:id="rId48"/>
    <sheet name="48-GX 15" sheetId="75" r:id="rId49"/>
    <sheet name="49-G4-G7" sheetId="77" r:id="rId50"/>
    <sheet name="50-G7L-G11" sheetId="78" r:id="rId51"/>
    <sheet name="51-G15-22&amp;VSD" sheetId="79" r:id="rId52"/>
    <sheet name="52-GA11+,15+,18+, 22+,26+,30" sheetId="80" r:id="rId53"/>
    <sheet name="53-GA15,GA18,GA22,GA26" sheetId="81" r:id="rId54"/>
    <sheet name="54-GA30+ 45+" sheetId="82" r:id="rId55"/>
    <sheet name="55-GA55,GA55+,GA75,GA75+,GA90" sheetId="83" r:id="rId56"/>
    <sheet name="56-GA37 VSD++,GA45VSD+,GA75VSD " sheetId="84" r:id="rId57"/>
    <sheet name="57-GA30+GA37,GA37+GA45,GA45+" sheetId="85" r:id="rId58"/>
    <sheet name="58-GA75LVSD+,GA90VSD+,GA110VSD+" sheetId="86" r:id="rId59"/>
    <sheet name="59-GA37VSD++,GA45VSD+a GA75VSD+" sheetId="87" r:id="rId60"/>
    <sheet name="60-G110, G110VSD" sheetId="92" r:id="rId61"/>
    <sheet name="61-G160-250&amp;VSD" sheetId="91" r:id="rId62"/>
    <sheet name="62-GA200,GA250,GA315" sheetId="95" r:id="rId63"/>
    <sheet name="63-GA15,GA18,GA22,GA26" sheetId="89" r:id="rId64"/>
    <sheet name="64-GA 7-15 VSD+" sheetId="88" r:id="rId65"/>
    <sheet name="65-GA 55 - 90VSD 2024" sheetId="98" r:id="rId66"/>
  </sheets>
  <definedNames>
    <definedName name="_xlnm.Print_Area" localSheetId="47">' 47 - GAz132-160VSD'!$A$1:$G$178</definedName>
    <definedName name="_xlnm.Print_Area" localSheetId="1">'01-GX 5-11 2002'!$A$2:$G$37</definedName>
    <definedName name="_xlnm.Print_Area" localSheetId="15">'15-GA 90-160 1ª Geração'!$A$1:$G$51</definedName>
    <definedName name="_xlnm.Print_Area" localSheetId="16">'16-GA 90-160 2ª Geração'!$A$1:$G$103</definedName>
    <definedName name="_xlnm.Print_Area" localSheetId="17">'17-GA 90-160 3ª Geração'!$A$1:$G$138</definedName>
    <definedName name="_xlnm.Print_Area" localSheetId="18">'18-GA 11+ 30 2007'!$A$1:$G$39</definedName>
    <definedName name="_xlnm.Print_Area" localSheetId="19">'19-GA 11+ 30 2009'!$A$1:$G$43</definedName>
    <definedName name="_xlnm.Print_Area" localSheetId="23">'23-GA 30+ 45+ 2012'!$A$1:$G$61</definedName>
    <definedName name="_xlnm.Print_Area" localSheetId="26">'26-GA 90+ (NEW)'!$A$1:$G$53</definedName>
    <definedName name="_xlnm.Print_Area" localSheetId="27">'27-GA 110-160 (BASIC)'!$A$1:$G$53</definedName>
    <definedName name="_xlnm.Print_Area" localSheetId="28">'28-GA 18-30 VSD 2007'!$A$1:$G$40</definedName>
    <definedName name="_xlnm.Print_Area" localSheetId="29">'29-GA 15-30 VSD 2009'!$A$1:$G$45</definedName>
    <definedName name="_xlnm.Print_Area" localSheetId="30">'30-GA 37-55 VSD 2006'!$A$1:$G$47</definedName>
    <definedName name="_xlnm.Print_Area" localSheetId="31">'31-GA 37-45 VSD 2012'!$A$1:$G$46</definedName>
    <definedName name="_xlnm.Print_Area" localSheetId="32">'32-GA 75-90 VSD 2006'!$A$1:$G$48</definedName>
    <definedName name="_xlnm.Print_Area" localSheetId="33">'33-G 110-160 VSD (BASIC)'!$A$1:$G$53</definedName>
    <definedName name="_xlnm.Print_Area" localSheetId="34">'34-GA 132-160VSD (NEW)'!$A$1:$G$59</definedName>
    <definedName name="_xlnm.Print_Area" localSheetId="35">'35-GA 55-90VSD 2012'!$A$1:$G$47</definedName>
    <definedName name="_xlnm.Print_Area" localSheetId="36">'36-GA 110+ (NEW)'!$A$1:$G$65</definedName>
    <definedName name="_xlnm.Print_Area" localSheetId="37">'37-GA 132+ (NEW)'!$A$1:$G$64</definedName>
    <definedName name="_xlnm.Print_Area" localSheetId="38">'38-GA 160+ (NEW)'!$A$1:$G$116</definedName>
    <definedName name="_xlnm.Print_Area" localSheetId="39">'39-GA 7-15 VSD+'!$A$1:$G$38</definedName>
    <definedName name="_xlnm.Print_Area" localSheetId="40">'40-GA 18-37 VSD+'!$A$1:$G$42</definedName>
    <definedName name="_xlnm.Print_Area" localSheetId="41">'41 - G 2-7'!$A$1:$G$44</definedName>
    <definedName name="_xlnm.Print_Area" localSheetId="42">'42 - GA 180 VSD'!$A$1:$G$119</definedName>
    <definedName name="_xlnm.Print_Area" localSheetId="43">'43 - GAz90+110+132+160+'!$A$1:$G$177</definedName>
    <definedName name="_xlnm.Print_Area" localSheetId="44">'44 - GA 37-50VSD AII'!$A$1:$G$40</definedName>
    <definedName name="_xlnm.Print_Area" localSheetId="45">'45 - GA 7-11 VSD 2015'!$A$1:$G$42</definedName>
    <definedName name="_xlnm.Print_Area" localSheetId="46">'46 - GA 7-15 VSD+ 2015'!$A$1:$G$46</definedName>
    <definedName name="_xlnm.Print_Area" localSheetId="48">'48-GX 15'!$A$1:$G$46</definedName>
    <definedName name="_xlnm.Print_Area" localSheetId="49">'49-G4-G7'!$A$1:$G$44</definedName>
    <definedName name="_xlnm.Print_Area" localSheetId="50">'50-G7L-G11'!$A$1:$F$45</definedName>
    <definedName name="_xlnm.Print_Area" localSheetId="51">'51-G15-22&amp;VSD'!$A$1:$G$44</definedName>
    <definedName name="_xlnm.Print_Area" localSheetId="52">'52-GA11+,15+,18+, 22+,26+,30'!$A$1:$G$43</definedName>
    <definedName name="_xlnm.Print_Area" localSheetId="53">'53-GA15,GA18,GA22,GA26'!$A$1:$G$50</definedName>
    <definedName name="_xlnm.Print_Area" localSheetId="54">'54-GA30+ 45+'!$A$1:$G$55</definedName>
    <definedName name="_xlnm.Print_Area" localSheetId="55">'55-GA55,GA55+,GA75,GA75+,GA90'!$A$1:$G$56</definedName>
    <definedName name="_xlnm.Print_Area" localSheetId="56">'56-GA37 VSD++,GA45VSD+,GA75VSD '!$A$1:$G$51</definedName>
    <definedName name="_xlnm.Print_Area" localSheetId="57">'57-GA30+GA37,GA37+GA45,GA45+'!$A$1:$G$55</definedName>
    <definedName name="_xlnm.Print_Area" localSheetId="58">'58-GA75LVSD+,GA90VSD+,GA110VSD+'!$A$1:$G$54</definedName>
    <definedName name="_xlnm.Print_Area" localSheetId="59">'59-GA37VSD++,GA45VSD+a GA75VSD+'!$A$1:$G$54</definedName>
    <definedName name="_xlnm.Print_Area" localSheetId="60">'60-G110, G110VSD'!$A$1:$G$57</definedName>
    <definedName name="_xlnm.Print_Area" localSheetId="61">'61-G160-250&amp;VSD'!$A$1:$G$66</definedName>
    <definedName name="_xlnm.Print_Area" localSheetId="62">'62-GA200,GA250,GA315'!$A$1:$G$110</definedName>
    <definedName name="_xlnm.Print_Area" localSheetId="63">'63-GA15,GA18,GA22,GA26'!$A$1:$G$54</definedName>
    <definedName name="_xlnm.Print_Area" localSheetId="64">'64-GA 7-15 VSD+'!$A$1:$G$54</definedName>
    <definedName name="_xlnm.Print_Area" localSheetId="65">'65-GA 55 - 90VSD 2024'!$A$1:$G$62</definedName>
    <definedName name="GA_90_AII_AIF" localSheetId="40">#REF!</definedName>
    <definedName name="GA_90_AII_AIF">#REF!</definedName>
    <definedName name="série">SELECT!$AK$4:$AK$252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G1969" i="1" l="1"/>
  <c r="LG1970" i="1" s="1"/>
  <c r="H67" i="1"/>
  <c r="B18" i="1"/>
  <c r="B181" i="1" l="1"/>
  <c r="B154" i="1"/>
  <c r="B89" i="1"/>
  <c r="I47" i="1"/>
  <c r="G44" i="1"/>
  <c r="B34" i="1"/>
  <c r="O27" i="1"/>
  <c r="F12" i="1"/>
  <c r="K10" i="1"/>
  <c r="K8" i="1"/>
  <c r="N105" i="1"/>
  <c r="I43" i="1"/>
  <c r="Q25" i="1"/>
  <c r="F11" i="1"/>
  <c r="M51" i="1"/>
  <c r="P29" i="1"/>
  <c r="E11" i="1"/>
  <c r="P134" i="1"/>
  <c r="F46" i="1"/>
  <c r="F44" i="1"/>
  <c r="Q33" i="1"/>
  <c r="B27" i="1"/>
  <c r="B15" i="1"/>
  <c r="O11" i="1"/>
  <c r="J10" i="1"/>
  <c r="J8" i="1"/>
  <c r="M55" i="1"/>
  <c r="I45" i="1"/>
  <c r="P31" i="1"/>
  <c r="B13" i="1"/>
  <c r="M9" i="1"/>
  <c r="B101" i="1"/>
  <c r="C45" i="1"/>
  <c r="O12" i="1"/>
  <c r="K9" i="1"/>
  <c r="B115" i="1"/>
  <c r="M61" i="1"/>
  <c r="J45" i="1"/>
  <c r="K43" i="1"/>
  <c r="Q31" i="1"/>
  <c r="B26" i="1"/>
  <c r="J14" i="1"/>
  <c r="N11" i="1"/>
  <c r="B10" i="1"/>
  <c r="C43" i="1"/>
  <c r="F160" i="1"/>
  <c r="O94" i="1"/>
  <c r="K49" i="1"/>
  <c r="B45" i="1"/>
  <c r="B43" i="1"/>
  <c r="B29" i="1"/>
  <c r="N24" i="1"/>
  <c r="G12" i="1"/>
  <c r="M10" i="1"/>
  <c r="M8" i="1"/>
  <c r="O177" i="1"/>
  <c r="O24" i="1"/>
  <c r="E46" i="1"/>
  <c r="H47" i="1"/>
  <c r="I49" i="1"/>
  <c r="J51" i="1"/>
  <c r="E55" i="1"/>
  <c r="H60" i="1"/>
  <c r="B88" i="1"/>
  <c r="C94" i="1"/>
  <c r="B100" i="1"/>
  <c r="B105" i="1"/>
  <c r="M112" i="1"/>
  <c r="B133" i="1"/>
  <c r="B153" i="1"/>
  <c r="C159" i="1"/>
  <c r="K175" i="1"/>
  <c r="G11" i="1"/>
  <c r="B12" i="1"/>
  <c r="J12" i="1"/>
  <c r="G13" i="1"/>
  <c r="P15" i="1"/>
  <c r="B25" i="1"/>
  <c r="N26" i="1"/>
  <c r="P27" i="1"/>
  <c r="Q29" i="1"/>
  <c r="B32" i="1"/>
  <c r="P34" i="1"/>
  <c r="E43" i="1"/>
  <c r="M43" i="1"/>
  <c r="H44" i="1"/>
  <c r="D45" i="1"/>
  <c r="K45" i="1"/>
  <c r="H46" i="1"/>
  <c r="B49" i="1"/>
  <c r="D50" i="1"/>
  <c r="J52" i="1"/>
  <c r="M56" i="1"/>
  <c r="N89" i="1"/>
  <c r="J96" i="1"/>
  <c r="N101" i="1"/>
  <c r="B107" i="1"/>
  <c r="G125" i="1"/>
  <c r="O136" i="1"/>
  <c r="G155" i="1"/>
  <c r="F161" i="1"/>
  <c r="C220" i="1"/>
  <c r="B220" i="1"/>
  <c r="B217" i="1"/>
  <c r="B202" i="1"/>
  <c r="B182" i="1"/>
  <c r="N179" i="1"/>
  <c r="B177" i="1"/>
  <c r="J175" i="1"/>
  <c r="G174" i="1"/>
  <c r="N165" i="1"/>
  <c r="B164" i="1"/>
  <c r="K162" i="1"/>
  <c r="B161" i="1"/>
  <c r="C160" i="1"/>
  <c r="F159" i="1"/>
  <c r="G158" i="1"/>
  <c r="K157" i="1"/>
  <c r="N156" i="1"/>
  <c r="C156" i="1"/>
  <c r="F155" i="1"/>
  <c r="G154" i="1"/>
  <c r="F153" i="1"/>
  <c r="G152" i="1"/>
  <c r="J151" i="1"/>
  <c r="O149" i="1"/>
  <c r="Q138" i="1"/>
  <c r="P136" i="1"/>
  <c r="N135" i="1"/>
  <c r="P133" i="1"/>
  <c r="B132" i="1"/>
  <c r="B130" i="1"/>
  <c r="B128" i="1"/>
  <c r="O126" i="1"/>
  <c r="N125" i="1"/>
  <c r="B116" i="1"/>
  <c r="B114" i="1"/>
  <c r="J112" i="1"/>
  <c r="G111" i="1"/>
  <c r="B110" i="1"/>
  <c r="M108" i="1"/>
  <c r="K107" i="1"/>
  <c r="J106" i="1"/>
  <c r="K105" i="1"/>
  <c r="O104" i="1"/>
  <c r="F104" i="1"/>
  <c r="K103" i="1"/>
  <c r="O102" i="1"/>
  <c r="F102" i="1"/>
  <c r="K101" i="1"/>
  <c r="N100" i="1"/>
  <c r="C100" i="1"/>
  <c r="G99" i="1"/>
  <c r="K98" i="1"/>
  <c r="N97" i="1"/>
  <c r="C97" i="1"/>
  <c r="G96" i="1"/>
  <c r="B95" i="1"/>
  <c r="G94" i="1"/>
  <c r="M93" i="1"/>
  <c r="N92" i="1"/>
  <c r="J91" i="1"/>
  <c r="N90" i="1"/>
  <c r="O89" i="1"/>
  <c r="F89" i="1"/>
  <c r="K88" i="1"/>
  <c r="M87" i="1"/>
  <c r="B87" i="1"/>
  <c r="G86" i="1"/>
  <c r="J85" i="1"/>
  <c r="B69" i="1"/>
  <c r="K60" i="1"/>
  <c r="E60" i="1"/>
  <c r="J59" i="1"/>
  <c r="D59" i="1"/>
  <c r="I58" i="1"/>
  <c r="C58" i="1"/>
  <c r="H56" i="1"/>
  <c r="I55" i="1"/>
  <c r="C55" i="1"/>
  <c r="H54" i="1"/>
  <c r="B54" i="1"/>
  <c r="G52" i="1"/>
  <c r="H51" i="1"/>
  <c r="K50" i="1"/>
  <c r="E50" i="1"/>
  <c r="J49" i="1"/>
  <c r="C219" i="1"/>
  <c r="B219" i="1"/>
  <c r="B205" i="1"/>
  <c r="O182" i="1"/>
  <c r="B180" i="1"/>
  <c r="O176" i="1"/>
  <c r="B175" i="1"/>
  <c r="N166" i="1"/>
  <c r="J164" i="1"/>
  <c r="B163" i="1"/>
  <c r="M160" i="1"/>
  <c r="M159" i="1"/>
  <c r="M158" i="1"/>
  <c r="N157" i="1"/>
  <c r="B157" i="1"/>
  <c r="B156" i="1"/>
  <c r="B155" i="1"/>
  <c r="K153" i="1"/>
  <c r="K152" i="1"/>
  <c r="K151" i="1"/>
  <c r="N149" i="1"/>
  <c r="B138" i="1"/>
  <c r="B136" i="1"/>
  <c r="N134" i="1"/>
  <c r="N132" i="1"/>
  <c r="O129" i="1"/>
  <c r="N127" i="1"/>
  <c r="G126" i="1"/>
  <c r="O116" i="1"/>
  <c r="N114" i="1"/>
  <c r="G112" i="1"/>
  <c r="M110" i="1"/>
  <c r="J109" i="1"/>
  <c r="B108" i="1"/>
  <c r="K106" i="1"/>
  <c r="J105" i="1"/>
  <c r="M104" i="1"/>
  <c r="O103" i="1"/>
  <c r="C103" i="1"/>
  <c r="G102" i="1"/>
  <c r="J101" i="1"/>
  <c r="K100" i="1"/>
  <c r="M99" i="1"/>
  <c r="N98" i="1"/>
  <c r="B98" i="1"/>
  <c r="B97" i="1"/>
  <c r="C96" i="1"/>
  <c r="M94" i="1"/>
  <c r="O93" i="1"/>
  <c r="O92" i="1"/>
  <c r="G91" i="1"/>
  <c r="K90" i="1"/>
  <c r="K89" i="1"/>
  <c r="N88" i="1"/>
  <c r="N87" i="1"/>
  <c r="O86" i="1"/>
  <c r="O85" i="1"/>
  <c r="C85" i="1"/>
  <c r="B61" i="1"/>
  <c r="F60" i="1"/>
  <c r="I59" i="1"/>
  <c r="B59" i="1"/>
  <c r="F58" i="1"/>
  <c r="J56" i="1"/>
  <c r="J55" i="1"/>
  <c r="B55" i="1"/>
  <c r="C218" i="1"/>
  <c r="B204" i="1"/>
  <c r="N182" i="1"/>
  <c r="B179" i="1"/>
  <c r="N176" i="1"/>
  <c r="M174" i="1"/>
  <c r="B166" i="1"/>
  <c r="G164" i="1"/>
  <c r="G162" i="1"/>
  <c r="K160" i="1"/>
  <c r="K159" i="1"/>
  <c r="K158" i="1"/>
  <c r="M157" i="1"/>
  <c r="M156" i="1"/>
  <c r="M155" i="1"/>
  <c r="M154" i="1"/>
  <c r="J153" i="1"/>
  <c r="J152" i="1"/>
  <c r="G151" i="1"/>
  <c r="B149" i="1"/>
  <c r="Q137" i="1"/>
  <c r="P135" i="1"/>
  <c r="B134" i="1"/>
  <c r="O131" i="1"/>
  <c r="N129" i="1"/>
  <c r="J127" i="1"/>
  <c r="B126" i="1"/>
  <c r="N116" i="1"/>
  <c r="O113" i="1"/>
  <c r="B112" i="1"/>
  <c r="K110" i="1"/>
  <c r="G109" i="1"/>
  <c r="M107" i="1"/>
  <c r="G106" i="1"/>
  <c r="G105" i="1"/>
  <c r="K104" i="1"/>
  <c r="N103" i="1"/>
  <c r="B103" i="1"/>
  <c r="C102" i="1"/>
  <c r="G101" i="1"/>
  <c r="J100" i="1"/>
  <c r="K99" i="1"/>
  <c r="M98" i="1"/>
  <c r="M97" i="1"/>
  <c r="N96" i="1"/>
  <c r="B96" i="1"/>
  <c r="K94" i="1"/>
  <c r="N93" i="1"/>
  <c r="B92" i="1"/>
  <c r="F91" i="1"/>
  <c r="J90" i="1"/>
  <c r="J89" i="1"/>
  <c r="M88" i="1"/>
  <c r="K87" i="1"/>
  <c r="N86" i="1"/>
  <c r="N85" i="1"/>
  <c r="B85" i="1"/>
  <c r="M60" i="1"/>
  <c r="D60" i="1"/>
  <c r="H59" i="1"/>
  <c r="M58" i="1"/>
  <c r="E58" i="1"/>
  <c r="I56" i="1"/>
  <c r="H55" i="1"/>
  <c r="M54" i="1"/>
  <c r="E54" i="1"/>
  <c r="I52" i="1"/>
  <c r="I51" i="1"/>
  <c r="J50" i="1"/>
  <c r="C50" i="1"/>
  <c r="G49" i="1"/>
  <c r="M47" i="1"/>
  <c r="B47" i="1"/>
  <c r="G46" i="1"/>
  <c r="M45" i="1"/>
  <c r="F45" i="1"/>
  <c r="K44" i="1"/>
  <c r="E44" i="1"/>
  <c r="J43" i="1"/>
  <c r="D43" i="1"/>
  <c r="Q34" i="1"/>
  <c r="Q32" i="1"/>
  <c r="Q30" i="1"/>
  <c r="Q28" i="1"/>
  <c r="N27" i="1"/>
  <c r="B218" i="1"/>
  <c r="B203" i="1"/>
  <c r="O181" i="1"/>
  <c r="N178" i="1"/>
  <c r="B176" i="1"/>
  <c r="K174" i="1"/>
  <c r="O165" i="1"/>
  <c r="M163" i="1"/>
  <c r="C162" i="1"/>
  <c r="J160" i="1"/>
  <c r="J159" i="1"/>
  <c r="J158" i="1"/>
  <c r="J157" i="1"/>
  <c r="K156" i="1"/>
  <c r="K155" i="1"/>
  <c r="K154" i="1"/>
  <c r="G153" i="1"/>
  <c r="F152" i="1"/>
  <c r="B151" i="1"/>
  <c r="Q139" i="1"/>
  <c r="P137" i="1"/>
  <c r="O135" i="1"/>
  <c r="O133" i="1"/>
  <c r="N131" i="1"/>
  <c r="B129" i="1"/>
  <c r="G127" i="1"/>
  <c r="O125" i="1"/>
  <c r="O115" i="1"/>
  <c r="N113" i="1"/>
  <c r="M111" i="1"/>
  <c r="J110" i="1"/>
  <c r="B109" i="1"/>
  <c r="J107" i="1"/>
  <c r="B106" i="1"/>
  <c r="F105" i="1"/>
  <c r="J104" i="1"/>
  <c r="M103" i="1"/>
  <c r="N102" i="1"/>
  <c r="B102" i="1"/>
  <c r="F101" i="1"/>
  <c r="G100" i="1"/>
  <c r="J99" i="1"/>
  <c r="J98" i="1"/>
  <c r="K97" i="1"/>
  <c r="M96" i="1"/>
  <c r="F95" i="1"/>
  <c r="J94" i="1"/>
  <c r="K93" i="1"/>
  <c r="O91" i="1"/>
  <c r="C91" i="1"/>
  <c r="G90" i="1"/>
  <c r="G89" i="1"/>
  <c r="J88" i="1"/>
  <c r="J87" i="1"/>
  <c r="M86" i="1"/>
  <c r="M85" i="1"/>
  <c r="B70" i="1"/>
  <c r="J60" i="1"/>
  <c r="C60" i="1"/>
  <c r="G59" i="1"/>
  <c r="K58" i="1"/>
  <c r="D58" i="1"/>
  <c r="G56" i="1"/>
  <c r="G55" i="1"/>
  <c r="K54" i="1"/>
  <c r="D54" i="1"/>
  <c r="H52" i="1"/>
  <c r="G51" i="1"/>
  <c r="I50" i="1"/>
  <c r="B50" i="1"/>
  <c r="F49" i="1"/>
  <c r="K47" i="1"/>
  <c r="M46" i="1"/>
  <c r="C217" i="1"/>
  <c r="O183" i="1"/>
  <c r="N181" i="1"/>
  <c r="B178" i="1"/>
  <c r="M175" i="1"/>
  <c r="J174" i="1"/>
  <c r="B165" i="1"/>
  <c r="K163" i="1"/>
  <c r="B162" i="1"/>
  <c r="G160" i="1"/>
  <c r="G159" i="1"/>
  <c r="F158" i="1"/>
  <c r="G157" i="1"/>
  <c r="J156" i="1"/>
  <c r="J155" i="1"/>
  <c r="J154" i="1"/>
  <c r="C153" i="1"/>
  <c r="C152" i="1"/>
  <c r="O150" i="1"/>
  <c r="P139" i="1"/>
  <c r="B137" i="1"/>
  <c r="B135" i="1"/>
  <c r="N133" i="1"/>
  <c r="B131" i="1"/>
  <c r="O128" i="1"/>
  <c r="B127" i="1"/>
  <c r="J125" i="1"/>
  <c r="N115" i="1"/>
  <c r="B113" i="1"/>
  <c r="K111" i="1"/>
  <c r="G110" i="1"/>
  <c r="K108" i="1"/>
  <c r="G107" i="1"/>
  <c r="O105" i="1"/>
  <c r="C105" i="1"/>
  <c r="G104" i="1"/>
  <c r="J103" i="1"/>
  <c r="M102" i="1"/>
  <c r="O101" i="1"/>
  <c r="C101" i="1"/>
  <c r="F100" i="1"/>
  <c r="F99" i="1"/>
  <c r="G98" i="1"/>
  <c r="J97" i="1"/>
  <c r="K96" i="1"/>
  <c r="C95" i="1"/>
  <c r="F94" i="1"/>
  <c r="J93" i="1"/>
  <c r="N91" i="1"/>
  <c r="B91" i="1"/>
  <c r="B90" i="1"/>
  <c r="C89" i="1"/>
  <c r="G88" i="1"/>
  <c r="G87" i="1"/>
  <c r="K86" i="1"/>
  <c r="K85" i="1"/>
  <c r="I60" i="1"/>
  <c r="B60" i="1"/>
  <c r="F59" i="1"/>
  <c r="J58" i="1"/>
  <c r="B58" i="1"/>
  <c r="B56" i="1"/>
  <c r="F55" i="1"/>
  <c r="J54" i="1"/>
  <c r="C54" i="1"/>
  <c r="B52" i="1"/>
  <c r="F51" i="1"/>
  <c r="H50" i="1"/>
  <c r="M49" i="1"/>
  <c r="E49" i="1"/>
  <c r="J47" i="1"/>
  <c r="K46" i="1"/>
  <c r="B206" i="1"/>
  <c r="B183" i="1"/>
  <c r="N180" i="1"/>
  <c r="N177" i="1"/>
  <c r="G175" i="1"/>
  <c r="O166" i="1"/>
  <c r="K164" i="1"/>
  <c r="G163" i="1"/>
  <c r="C161" i="1"/>
  <c r="B160" i="1"/>
  <c r="B159" i="1"/>
  <c r="B158" i="1"/>
  <c r="C157" i="1"/>
  <c r="F156" i="1"/>
  <c r="C155" i="1"/>
  <c r="M153" i="1"/>
  <c r="M152" i="1"/>
  <c r="M151" i="1"/>
  <c r="B150" i="1"/>
  <c r="P138" i="1"/>
  <c r="N136" i="1"/>
  <c r="O134" i="1"/>
  <c r="O132" i="1"/>
  <c r="N130" i="1"/>
  <c r="O127" i="1"/>
  <c r="J126" i="1"/>
  <c r="B125" i="1"/>
  <c r="O114" i="1"/>
  <c r="K112" i="1"/>
  <c r="B111" i="1"/>
  <c r="K109" i="1"/>
  <c r="G108" i="1"/>
  <c r="M106" i="1"/>
  <c r="M105" i="1"/>
  <c r="N104" i="1"/>
  <c r="B104" i="1"/>
  <c r="F103" i="1"/>
  <c r="J102" i="1"/>
  <c r="M101" i="1"/>
  <c r="M100" i="1"/>
  <c r="N99" i="1"/>
  <c r="B99" i="1"/>
  <c r="C98" i="1"/>
  <c r="F97" i="1"/>
  <c r="F96" i="1"/>
  <c r="N94" i="1"/>
  <c r="B94" i="1"/>
  <c r="B93" i="1"/>
  <c r="K91" i="1"/>
  <c r="M90" i="1"/>
  <c r="M89" i="1"/>
  <c r="O88" i="1"/>
  <c r="O87" i="1"/>
  <c r="C87" i="1"/>
  <c r="B86" i="1"/>
  <c r="F85" i="1"/>
  <c r="K61" i="1"/>
  <c r="G60" i="1"/>
  <c r="K59" i="1"/>
  <c r="C59" i="1"/>
  <c r="G58" i="1"/>
  <c r="K56" i="1"/>
  <c r="K55" i="1"/>
  <c r="D55" i="1"/>
  <c r="G54" i="1"/>
  <c r="K52" i="1"/>
  <c r="K51" i="1"/>
  <c r="B51" i="1"/>
  <c r="F50" i="1"/>
  <c r="B9" i="1"/>
  <c r="C10" i="1"/>
  <c r="B11" i="1"/>
  <c r="J11" i="1"/>
  <c r="C12" i="1"/>
  <c r="K12" i="1"/>
  <c r="J13" i="1"/>
  <c r="Q15" i="1"/>
  <c r="N25" i="1"/>
  <c r="O26" i="1"/>
  <c r="Q27" i="1"/>
  <c r="B30" i="1"/>
  <c r="P32" i="1"/>
  <c r="B35" i="1"/>
  <c r="F43" i="1"/>
  <c r="B44" i="1"/>
  <c r="I44" i="1"/>
  <c r="E45" i="1"/>
  <c r="B46" i="1"/>
  <c r="I46" i="1"/>
  <c r="C49" i="1"/>
  <c r="G50" i="1"/>
  <c r="M52" i="1"/>
  <c r="H58" i="1"/>
  <c r="G85" i="1"/>
  <c r="O90" i="1"/>
  <c r="G97" i="1"/>
  <c r="K102" i="1"/>
  <c r="J108" i="1"/>
  <c r="N126" i="1"/>
  <c r="B139" i="1"/>
  <c r="G156" i="1"/>
  <c r="J163" i="1"/>
  <c r="N183" i="1"/>
  <c r="B8" i="1"/>
  <c r="G9" i="1"/>
  <c r="D10" i="1"/>
  <c r="C11" i="1"/>
  <c r="K11" i="1"/>
  <c r="D12" i="1"/>
  <c r="M12" i="1"/>
  <c r="B14" i="1"/>
  <c r="O25" i="1"/>
  <c r="P26" i="1"/>
  <c r="B28" i="1"/>
  <c r="P30" i="1"/>
  <c r="B33" i="1"/>
  <c r="P35" i="1"/>
  <c r="G43" i="1"/>
  <c r="C44" i="1"/>
  <c r="J44" i="1"/>
  <c r="G45" i="1"/>
  <c r="C46" i="1"/>
  <c r="J46" i="1"/>
  <c r="D49" i="1"/>
  <c r="M50" i="1"/>
  <c r="F54" i="1"/>
  <c r="E59" i="1"/>
  <c r="J86" i="1"/>
  <c r="M91" i="1"/>
  <c r="F98" i="1"/>
  <c r="G103" i="1"/>
  <c r="M109" i="1"/>
  <c r="N128" i="1"/>
  <c r="N150" i="1"/>
  <c r="F157" i="1"/>
  <c r="M164" i="1"/>
  <c r="B207" i="1"/>
  <c r="G8" i="1"/>
  <c r="J9" i="1"/>
  <c r="G10" i="1"/>
  <c r="D11" i="1"/>
  <c r="M11" i="1"/>
  <c r="E12" i="1"/>
  <c r="N12" i="1"/>
  <c r="G14" i="1"/>
  <c r="B24" i="1"/>
  <c r="P25" i="1"/>
  <c r="Q26" i="1"/>
  <c r="P28" i="1"/>
  <c r="B31" i="1"/>
  <c r="P33" i="1"/>
  <c r="Q35" i="1"/>
  <c r="H43" i="1"/>
  <c r="D44" i="1"/>
  <c r="M44" i="1"/>
  <c r="H45" i="1"/>
  <c r="D46" i="1"/>
  <c r="G47" i="1"/>
  <c r="H49" i="1"/>
  <c r="E51" i="1"/>
  <c r="I54" i="1"/>
  <c r="M59" i="1"/>
  <c r="F87" i="1"/>
  <c r="G93" i="1"/>
  <c r="C99" i="1"/>
  <c r="C104" i="1"/>
  <c r="J111" i="1"/>
  <c r="O130" i="1"/>
  <c r="B152" i="1"/>
  <c r="C158" i="1"/>
  <c r="B174" i="1"/>
</calcChain>
</file>

<file path=xl/sharedStrings.xml><?xml version="1.0" encoding="utf-8"?>
<sst xmlns="http://schemas.openxmlformats.org/spreadsheetml/2006/main" count="7137" uniqueCount="1409">
  <si>
    <t>GERAÇÕES NOVAS (Série +)</t>
  </si>
  <si>
    <t>AII - GA 55+ 90</t>
  </si>
  <si>
    <t>GA90 AII FF 125 380/</t>
  </si>
  <si>
    <t>BRP075913</t>
  </si>
  <si>
    <t>GA90 AII AFF 100 440</t>
  </si>
  <si>
    <t>BRP075910</t>
  </si>
  <si>
    <t>GA 90 AII AFF 100 38</t>
  </si>
  <si>
    <t>BRP075869</t>
  </si>
  <si>
    <t>BRP075868</t>
  </si>
  <si>
    <t>GERAÇÕES ANTIGAS</t>
  </si>
  <si>
    <t>AIF GA 90-160</t>
  </si>
  <si>
    <t>GA90+ AFF 6.9 440/60</t>
  </si>
  <si>
    <t>BRP075788</t>
  </si>
  <si>
    <t>BRP075773</t>
  </si>
  <si>
    <t>BRP075772</t>
  </si>
  <si>
    <t>BRP075771</t>
  </si>
  <si>
    <t>GA90 AII FF 100 440/</t>
  </si>
  <si>
    <t>BRP075661</t>
  </si>
  <si>
    <t>BRP075660</t>
  </si>
  <si>
    <t>GA90 AII AP 125 440/</t>
  </si>
  <si>
    <t>BRP075527</t>
  </si>
  <si>
    <t>BRP075446</t>
  </si>
  <si>
    <t>GA90 AII AP 125 380/</t>
  </si>
  <si>
    <t>BRP075344</t>
  </si>
  <si>
    <t>GA90 125 FF 380/60 2</t>
  </si>
  <si>
    <t>BRP075277</t>
  </si>
  <si>
    <t>GA90 AII AP 100 380/</t>
  </si>
  <si>
    <t>BRP075267</t>
  </si>
  <si>
    <t>GA90+ WFF 8.6 440V</t>
  </si>
  <si>
    <t>BRP075265</t>
  </si>
  <si>
    <t>BRP075227</t>
  </si>
  <si>
    <t>BRP075205</t>
  </si>
  <si>
    <t>GA 90 AII AFF 125 22</t>
  </si>
  <si>
    <t>BRP075149</t>
  </si>
  <si>
    <t>GA90+ FF 13.5 380V 6</t>
  </si>
  <si>
    <t>BRP075128</t>
  </si>
  <si>
    <t>BRP075127</t>
  </si>
  <si>
    <t>BRP075027</t>
  </si>
  <si>
    <t>GA90-100AFF 440/220V</t>
  </si>
  <si>
    <t>BRP074870</t>
  </si>
  <si>
    <t>BRP074600</t>
  </si>
  <si>
    <t>GA 90 WFF 125 380/60</t>
  </si>
  <si>
    <t>BRP074333</t>
  </si>
  <si>
    <t>GA 90 WFF 125 220/60</t>
  </si>
  <si>
    <t>BRP074332</t>
  </si>
  <si>
    <t>GA 90 AII WFF 150 38</t>
  </si>
  <si>
    <t>BRP074331</t>
  </si>
  <si>
    <t>GA 90 125 FF 440/60H</t>
  </si>
  <si>
    <t>BRP074229</t>
  </si>
  <si>
    <t>BRP074160</t>
  </si>
  <si>
    <t>BRP073843</t>
  </si>
  <si>
    <t>BRP073842</t>
  </si>
  <si>
    <t>BRP073839</t>
  </si>
  <si>
    <t>BRP073838</t>
  </si>
  <si>
    <t>BRP073837</t>
  </si>
  <si>
    <t>BRP073775</t>
  </si>
  <si>
    <t>BRP073675</t>
  </si>
  <si>
    <t>BRP073635</t>
  </si>
  <si>
    <t>BRP073625</t>
  </si>
  <si>
    <t>BRP073494</t>
  </si>
  <si>
    <t>BRP073372</t>
  </si>
  <si>
    <t>BRP073297</t>
  </si>
  <si>
    <t>GA90 AII AFF 150 380</t>
  </si>
  <si>
    <t>BRP073293</t>
  </si>
  <si>
    <t>BRP073123</t>
  </si>
  <si>
    <t>GA90 AII FF 125 440/</t>
  </si>
  <si>
    <t>GA90-125 FF 380V 60H</t>
  </si>
  <si>
    <t>GA90-100FF380/220V60</t>
  </si>
  <si>
    <t>BRP072171</t>
  </si>
  <si>
    <t>GA90-100AP380/220V60</t>
  </si>
  <si>
    <t>BRP070564</t>
  </si>
  <si>
    <t>BRP070037</t>
  </si>
  <si>
    <t>BRP069859</t>
  </si>
  <si>
    <t>GA90 AII FF</t>
  </si>
  <si>
    <t>BRP069798</t>
  </si>
  <si>
    <t>BRP069797</t>
  </si>
  <si>
    <t>GA90 WFF 150 440 220</t>
  </si>
  <si>
    <t>BRP069784</t>
  </si>
  <si>
    <t>BRP069783</t>
  </si>
  <si>
    <t>GA90 AII AP 100 440/</t>
  </si>
  <si>
    <t>GA90 AII FF 150 220/</t>
  </si>
  <si>
    <t>BRP069544</t>
  </si>
  <si>
    <t>GA90 AII WFF 125 440</t>
  </si>
  <si>
    <t>BRP068984</t>
  </si>
  <si>
    <t>BRP068953</t>
  </si>
  <si>
    <t>BRP068856</t>
  </si>
  <si>
    <t>GA90 FF 125 440/60 2</t>
  </si>
  <si>
    <t>BRP068772</t>
  </si>
  <si>
    <t>GA90 100 FF AII 380V</t>
  </si>
  <si>
    <t>BRP068622</t>
  </si>
  <si>
    <t>BRP068537</t>
  </si>
  <si>
    <t>GA90 FF 125 380/60 2</t>
  </si>
  <si>
    <t>BRP068519</t>
  </si>
  <si>
    <t>GA90 AII FF 100 380/</t>
  </si>
  <si>
    <t>BRP068364</t>
  </si>
  <si>
    <t>GA 90 FF</t>
  </si>
  <si>
    <t>BRP068334</t>
  </si>
  <si>
    <t>BRP068333</t>
  </si>
  <si>
    <t>BRP068302</t>
  </si>
  <si>
    <t>BRP068143</t>
  </si>
  <si>
    <t>GA90 AFF 125 440/220</t>
  </si>
  <si>
    <t>BRP068107</t>
  </si>
  <si>
    <t>BRP068106</t>
  </si>
  <si>
    <t>BRP068105</t>
  </si>
  <si>
    <t>GA 90</t>
  </si>
  <si>
    <t>BRP067978</t>
  </si>
  <si>
    <t>GA90-125P480/220V60H</t>
  </si>
  <si>
    <t>BRP067861</t>
  </si>
  <si>
    <t>BRP067860</t>
  </si>
  <si>
    <t>GA90 / TAG650CP64R</t>
  </si>
  <si>
    <t>BRP067833</t>
  </si>
  <si>
    <t>GA90 / TAG650CP64</t>
  </si>
  <si>
    <t>BRP067832</t>
  </si>
  <si>
    <t>GA90 / TAG350CP63</t>
  </si>
  <si>
    <t>BRP067831</t>
  </si>
  <si>
    <t>GA90 / TAG650CP62</t>
  </si>
  <si>
    <t>BRP067830</t>
  </si>
  <si>
    <t>BRP067822</t>
  </si>
  <si>
    <t>BRP067749</t>
  </si>
  <si>
    <t>GA90 AFF 200 380/60</t>
  </si>
  <si>
    <t>BRP067520</t>
  </si>
  <si>
    <t>BRP067516</t>
  </si>
  <si>
    <t>BRP067441</t>
  </si>
  <si>
    <t>GA90-125FF440/220V60</t>
  </si>
  <si>
    <t>BRP067279</t>
  </si>
  <si>
    <t>GA90 AII AFF 175 380</t>
  </si>
  <si>
    <t>BRP067062</t>
  </si>
  <si>
    <t>BRP067054</t>
  </si>
  <si>
    <t>BRP067047</t>
  </si>
  <si>
    <t>BRP066883</t>
  </si>
  <si>
    <t>GA90-125FF</t>
  </si>
  <si>
    <t>BRP066831</t>
  </si>
  <si>
    <t>GA90 AII AFF 440/60</t>
  </si>
  <si>
    <t>BRP066817</t>
  </si>
  <si>
    <t>BRP066816</t>
  </si>
  <si>
    <t>GA90-100 WFF 440/110</t>
  </si>
  <si>
    <t>BRP066767</t>
  </si>
  <si>
    <t>BRP066766</t>
  </si>
  <si>
    <t>BRP066763</t>
  </si>
  <si>
    <t>BRP066565</t>
  </si>
  <si>
    <t>BRP066527</t>
  </si>
  <si>
    <t>BRP066472</t>
  </si>
  <si>
    <t>BRP066463</t>
  </si>
  <si>
    <t>BRP066460</t>
  </si>
  <si>
    <t>BRP066456</t>
  </si>
  <si>
    <t>BRP066424</t>
  </si>
  <si>
    <t>BRP066423</t>
  </si>
  <si>
    <t>BRP066422</t>
  </si>
  <si>
    <t>BRP066419</t>
  </si>
  <si>
    <t>GA 90 125 FF</t>
  </si>
  <si>
    <t>BRP066416</t>
  </si>
  <si>
    <t>GA 90 FF 125</t>
  </si>
  <si>
    <t>BRP066414</t>
  </si>
  <si>
    <t>GA90-100 FF 440/220V</t>
  </si>
  <si>
    <t>BRP066279</t>
  </si>
  <si>
    <t>BRP065764</t>
  </si>
  <si>
    <t>BRP065709</t>
  </si>
  <si>
    <t>BRP065152</t>
  </si>
  <si>
    <t>BRP064966</t>
  </si>
  <si>
    <t>BRP064845</t>
  </si>
  <si>
    <t>BRP064840</t>
  </si>
  <si>
    <t>GA90 AII AP 150 440/</t>
  </si>
  <si>
    <t>BRP064760</t>
  </si>
  <si>
    <t>BRP064759</t>
  </si>
  <si>
    <t>BRP064758</t>
  </si>
  <si>
    <t>BRP064499</t>
  </si>
  <si>
    <t>BRP064489</t>
  </si>
  <si>
    <t>BRP064486</t>
  </si>
  <si>
    <t>BRP064485</t>
  </si>
  <si>
    <t>BRP064249</t>
  </si>
  <si>
    <t>BRP064177</t>
  </si>
  <si>
    <t>BRP064040</t>
  </si>
  <si>
    <t>GA90-150FF380/110V60</t>
  </si>
  <si>
    <t>BRP064029</t>
  </si>
  <si>
    <t>GA90-125FF380/110V60</t>
  </si>
  <si>
    <t>BRP063866</t>
  </si>
  <si>
    <t>BRP063865</t>
  </si>
  <si>
    <t>MODELO</t>
  </si>
  <si>
    <t>GA 90 100 FF AII</t>
  </si>
  <si>
    <t>BRP063591</t>
  </si>
  <si>
    <t>GA 90 100 FF</t>
  </si>
  <si>
    <t>BRP063587</t>
  </si>
  <si>
    <t>GA90-125AP 440/220V</t>
  </si>
  <si>
    <t>BRP063467</t>
  </si>
  <si>
    <t>BRP063450</t>
  </si>
  <si>
    <t>GA90 AII 125 AP 220V</t>
  </si>
  <si>
    <t>BRP063291</t>
  </si>
  <si>
    <t>BRP063288</t>
  </si>
  <si>
    <t>BRP063195</t>
  </si>
  <si>
    <t>GA 90 125 AFF</t>
  </si>
  <si>
    <t>BRP063149</t>
  </si>
  <si>
    <t>GA 90 110 AII</t>
  </si>
  <si>
    <t>BRP063148</t>
  </si>
  <si>
    <t>BRP063123</t>
  </si>
  <si>
    <t>NÚMERO DE SÉRIE</t>
  </si>
  <si>
    <t>BRP062481</t>
  </si>
  <si>
    <t>GA90 AII 150 AP 380V</t>
  </si>
  <si>
    <t>BRP061913</t>
  </si>
  <si>
    <t>BRP061834</t>
  </si>
  <si>
    <t>BRP061735</t>
  </si>
  <si>
    <t>BRP061571</t>
  </si>
  <si>
    <t>GA90-100 AP 440/110V</t>
  </si>
  <si>
    <t>BRP061541</t>
  </si>
  <si>
    <t>GA90-125WP 440/110V</t>
  </si>
  <si>
    <t>BRP061510</t>
  </si>
  <si>
    <t>GA 90 125 WP</t>
  </si>
  <si>
    <t>BRP061509</t>
  </si>
  <si>
    <t>BRP061496</t>
  </si>
  <si>
    <t>GA90-150WP440/110V60</t>
  </si>
  <si>
    <t>BRP061475</t>
  </si>
  <si>
    <t>BRP061474</t>
  </si>
  <si>
    <t>GA90AII FF 125 380/6</t>
  </si>
  <si>
    <t>BRP061341</t>
  </si>
  <si>
    <t>BRP061338</t>
  </si>
  <si>
    <t>GA90-100FF440/110V60</t>
  </si>
  <si>
    <t>BRP061193</t>
  </si>
  <si>
    <t>BRP061192</t>
  </si>
  <si>
    <t>GA90 100 FF</t>
  </si>
  <si>
    <t>BRP061191</t>
  </si>
  <si>
    <t>GA 90 100</t>
  </si>
  <si>
    <t>BRP060945</t>
  </si>
  <si>
    <t>BRP060623</t>
  </si>
  <si>
    <t>BRP060410</t>
  </si>
  <si>
    <t>GA90-150AP 440V/110V</t>
  </si>
  <si>
    <t>BRP060389</t>
  </si>
  <si>
    <t>COMPR.AR GA 90KW AR</t>
  </si>
  <si>
    <t>BRP060269</t>
  </si>
  <si>
    <t>BRP060258</t>
  </si>
  <si>
    <t>BRP060102</t>
  </si>
  <si>
    <t>GA 90 100 AP</t>
  </si>
  <si>
    <t>BRP060028</t>
  </si>
  <si>
    <t>cc</t>
  </si>
  <si>
    <t>MNMDES</t>
  </si>
  <si>
    <t>MNMSNO</t>
  </si>
  <si>
    <t>GA 11-22</t>
  </si>
  <si>
    <t>PEÇAS PRINCIPAIS</t>
  </si>
  <si>
    <t>Descrição</t>
  </si>
  <si>
    <t>Observação</t>
  </si>
  <si>
    <t>Intervalo Hrs</t>
  </si>
  <si>
    <t>.</t>
  </si>
  <si>
    <t>Filtro de Ar</t>
  </si>
  <si>
    <t>Filtro de Óleo</t>
  </si>
  <si>
    <t>Filtro Separador</t>
  </si>
  <si>
    <t>Pressostato</t>
  </si>
  <si>
    <t>Termostato</t>
  </si>
  <si>
    <t>KITS DE SERVIÇO</t>
  </si>
  <si>
    <t>Kit Filtro Separador</t>
  </si>
  <si>
    <t>Kit Retenção de Ar</t>
  </si>
  <si>
    <t>Kit Retenção de Óleo</t>
  </si>
  <si>
    <t>Kit Admissão</t>
  </si>
  <si>
    <t>Kit Pressão Mínima</t>
  </si>
  <si>
    <t>Kit Sep. de Cond. WSD 25</t>
  </si>
  <si>
    <t>OUTROS ITENS DIVERSOS</t>
  </si>
  <si>
    <t>Válvula Solenóide</t>
  </si>
  <si>
    <t>Indicador de Nível</t>
  </si>
  <si>
    <t>Filtro de Ar Novo</t>
  </si>
  <si>
    <t>Sensor Pressão</t>
  </si>
  <si>
    <t>Cabo Adaptador de PLUG p/ Rosca (sensor)</t>
  </si>
  <si>
    <t>Sensor Temperatura</t>
  </si>
  <si>
    <t>SENSOR DE PRESSÃO</t>
  </si>
  <si>
    <t>TIPO: ROSCA</t>
  </si>
  <si>
    <t>TIPO: PLUG</t>
  </si>
  <si>
    <t>GA 11-30C</t>
  </si>
  <si>
    <t>Kit Válvula Termostática</t>
  </si>
  <si>
    <t>Kit Filtro Separador antigo</t>
  </si>
  <si>
    <t>Kit Filtro Separador novo</t>
  </si>
  <si>
    <t>Kit Pressão Mínima Roscada</t>
  </si>
  <si>
    <t>CABO ADAPTADOR SENSOR DE PRESSÃO</t>
  </si>
  <si>
    <t>TIPO: ROSCA PLUG PARA PLUG</t>
  </si>
  <si>
    <t>GA 30-37</t>
  </si>
  <si>
    <t>Acoplamento de Borracha</t>
  </si>
  <si>
    <t>Kit Recirculação (Separada)</t>
  </si>
  <si>
    <t>Kit Retenção de óleo</t>
  </si>
  <si>
    <t>Kit Separador de Condensado WSD 80</t>
  </si>
  <si>
    <t>Separador Condensados Completo WSD80</t>
  </si>
  <si>
    <t>GA 30-45</t>
  </si>
  <si>
    <t>GA 30-55C</t>
  </si>
  <si>
    <t>Conector Solenóide - opcional</t>
  </si>
  <si>
    <t>GA 55-75</t>
  </si>
  <si>
    <t>Sensor Pressão Diferencial Separador</t>
  </si>
  <si>
    <t>Kit Separador de Condensado WSD 250</t>
  </si>
  <si>
    <t>Separador Condensados Completo WSD250</t>
  </si>
  <si>
    <t>GA 55-90C</t>
  </si>
  <si>
    <t>Kit Retenção Ar/Óleo combinada</t>
  </si>
  <si>
    <t>GA 11+ 30 2007</t>
  </si>
  <si>
    <t>GA 11+ 30 2009</t>
  </si>
  <si>
    <t>Dreno Eletrônico</t>
  </si>
  <si>
    <t>GA 15-22 TM - FM</t>
  </si>
  <si>
    <t>Módulo Eletrônico MK-V Std</t>
  </si>
  <si>
    <t>GA 30+ 45 2008</t>
  </si>
  <si>
    <t>Filtro de Óleo (Cartucho) p/ RIF (4000 h)</t>
  </si>
  <si>
    <t>Filtro de Óleo (Cartucho) p/ RXD (8000 h)</t>
  </si>
  <si>
    <t>Sensor de Temperatura Ambiente</t>
  </si>
  <si>
    <t>Kit Válvula Pressão mínima</t>
  </si>
  <si>
    <t>Kit Dreno Eletrônico EWD330</t>
  </si>
  <si>
    <t>Dreno Eletrônico EWD 330</t>
  </si>
  <si>
    <t>GA (30+)37+ 75 2006</t>
  </si>
  <si>
    <t>GA 55+ 90 2006</t>
  </si>
  <si>
    <t>Filtro de Óleo (Cartucho)</t>
  </si>
  <si>
    <t>Sensor Pressão DP Separador</t>
  </si>
  <si>
    <t>GA 30+ 45+ 2012</t>
  </si>
  <si>
    <t>Módulo Eletrônico MK-V Graphic</t>
  </si>
  <si>
    <t>Indicador de Nível (vidro)</t>
  </si>
  <si>
    <t>GA 55+ 90 2012</t>
  </si>
  <si>
    <t>GA 90-160</t>
  </si>
  <si>
    <t>Anel O Filt Sep</t>
  </si>
  <si>
    <t>Termômetro</t>
  </si>
  <si>
    <t>Kit Válv Retenção Ar</t>
  </si>
  <si>
    <t>Kit Válv Retenção Óleo</t>
  </si>
  <si>
    <t>Kit Separador Óleo GA90/110</t>
  </si>
  <si>
    <t>Kit Separador Óleo GA160</t>
  </si>
  <si>
    <t>Kit Separador Condensado GA90/110</t>
  </si>
  <si>
    <t>Kit Limpeza Resf de Ar / Água</t>
  </si>
  <si>
    <t>Kit Limpeza Resf de Ar+Óleo / Ar</t>
  </si>
  <si>
    <t>Kit Limpeza Resf de Óleo / Água</t>
  </si>
  <si>
    <t>Kit válvula admissão</t>
  </si>
  <si>
    <t>Kit Vál Regulagem</t>
  </si>
  <si>
    <t>Kit Reparo Válv Pressão Mínima</t>
  </si>
  <si>
    <t>Válv Regulagem</t>
  </si>
  <si>
    <t>Indicador Nível</t>
  </si>
  <si>
    <t>Sensor Pressão Ar na Saída</t>
  </si>
  <si>
    <t>Sensor Pressão DP Filtro Ar</t>
  </si>
  <si>
    <t>Sensor Pressão Injeção Óleo</t>
  </si>
  <si>
    <t>Kit Limpeza Resf de Ar+Óleo / Água</t>
  </si>
  <si>
    <t>Kit Reparo Valv Transiente</t>
  </si>
  <si>
    <t>Valv Transiente</t>
  </si>
  <si>
    <t>GA 110-160 (BASIC)</t>
  </si>
  <si>
    <t>Filtro de Óleo (*)</t>
  </si>
  <si>
    <t>Sensor Temperatura Ambiente</t>
  </si>
  <si>
    <t>Transdutor Dp do Separador</t>
  </si>
  <si>
    <t>Acoplamento Elástico</t>
  </si>
  <si>
    <t>Kit Válv Retenção Ar / Óleo</t>
  </si>
  <si>
    <t>Kit Separador Óleo</t>
  </si>
  <si>
    <t>GA 90+</t>
  </si>
  <si>
    <t>Kit Dreno Eletrônico EWD</t>
  </si>
  <si>
    <t>Kit Limpeza Resf - Ar</t>
  </si>
  <si>
    <t>Kit Limpeza Resf - Água</t>
  </si>
  <si>
    <t>Kit da Válvula de Desvio de óleo</t>
  </si>
  <si>
    <t>Válv. Injeção Extra de óleo Elem. Completa</t>
  </si>
  <si>
    <t>GA 110+</t>
  </si>
  <si>
    <t>GA 132+</t>
  </si>
  <si>
    <t>GA 160+</t>
  </si>
  <si>
    <t>GA 18-30 VSD 2007</t>
  </si>
  <si>
    <t>Kit Retenção Ar/Óleo</t>
  </si>
  <si>
    <t>GA 15-30 VSD 2009</t>
  </si>
  <si>
    <t>GA 37-55 VSD 2006</t>
  </si>
  <si>
    <t>GA 75-90 VSD 2006</t>
  </si>
  <si>
    <t>GA 30-45 VSD 2012</t>
  </si>
  <si>
    <t>Filtro Cubículo Elétrico</t>
  </si>
  <si>
    <t>GA 55-90 VSD 2012</t>
  </si>
  <si>
    <t>G 110-160 VSD (BASIC)</t>
  </si>
  <si>
    <t>GA 132-160 VSD</t>
  </si>
  <si>
    <t>GX 5-11 2002</t>
  </si>
  <si>
    <t>Termostato Elemento</t>
  </si>
  <si>
    <t>Visor de Nível</t>
  </si>
  <si>
    <t>Indicador P.O.</t>
  </si>
  <si>
    <t>GX 7-11 2004</t>
  </si>
  <si>
    <t>GX 7-11 WUXI</t>
  </si>
  <si>
    <t>GX 7-11 2008</t>
  </si>
  <si>
    <t>Kit Admissão (vácuo)</t>
  </si>
  <si>
    <t>GX 2-5</t>
  </si>
  <si>
    <t>GA 7-15 VSD+</t>
  </si>
  <si>
    <t>Módulo Elektronikon - MK III</t>
  </si>
  <si>
    <t>Kit Retentor / Bucha</t>
  </si>
  <si>
    <t>Módulo Elektronikon II - MK III</t>
  </si>
  <si>
    <t>Módulo Elektronikon II - MK IV</t>
  </si>
  <si>
    <t>Chicote eletrico - MK-IV</t>
  </si>
  <si>
    <t>PN000404</t>
  </si>
  <si>
    <t>PN000001</t>
  </si>
  <si>
    <t>PN000405</t>
  </si>
  <si>
    <t>PN000299</t>
  </si>
  <si>
    <t>PN000278</t>
  </si>
  <si>
    <t>PN000254</t>
  </si>
  <si>
    <t>PN000337</t>
  </si>
  <si>
    <t>PN000967</t>
  </si>
  <si>
    <t>PN000688</t>
  </si>
  <si>
    <t>PN000017</t>
  </si>
  <si>
    <t>PN000406</t>
  </si>
  <si>
    <t>PN000336</t>
  </si>
  <si>
    <t>PN000253</t>
  </si>
  <si>
    <t>PN000966</t>
  </si>
  <si>
    <t>PN000407</t>
  </si>
  <si>
    <t>PN000408</t>
  </si>
  <si>
    <t>PN000989</t>
  </si>
  <si>
    <t>PN000841</t>
  </si>
  <si>
    <t>PN000962</t>
  </si>
  <si>
    <t>PN000970</t>
  </si>
  <si>
    <t>PN000999</t>
  </si>
  <si>
    <t>PN000396</t>
  </si>
  <si>
    <t>PN001007</t>
  </si>
  <si>
    <t>PN001005</t>
  </si>
  <si>
    <t>PN001008</t>
  </si>
  <si>
    <t>PN000013</t>
  </si>
  <si>
    <t>PN000586</t>
  </si>
  <si>
    <t>PN001009</t>
  </si>
  <si>
    <t>PN000387</t>
  </si>
  <si>
    <t>PN000207</t>
  </si>
  <si>
    <t>PN000467</t>
  </si>
  <si>
    <t>PN000499</t>
  </si>
  <si>
    <t>PN000385</t>
  </si>
  <si>
    <t>PN000011</t>
  </si>
  <si>
    <t>PN000929</t>
  </si>
  <si>
    <t>PN000964</t>
  </si>
  <si>
    <t>PN000020</t>
  </si>
  <si>
    <t>PN000425</t>
  </si>
  <si>
    <t>PN000987</t>
  </si>
  <si>
    <t>PN000010</t>
  </si>
  <si>
    <t>PN000423</t>
  </si>
  <si>
    <t>PN001027</t>
  </si>
  <si>
    <t>PN000029</t>
  </si>
  <si>
    <t>PN000026</t>
  </si>
  <si>
    <t>PN001013</t>
  </si>
  <si>
    <t>PN000466</t>
  </si>
  <si>
    <t>PN000465</t>
  </si>
  <si>
    <t>PN000963</t>
  </si>
  <si>
    <t>PN000030</t>
  </si>
  <si>
    <t>PN000741</t>
  </si>
  <si>
    <t>PN000417</t>
  </si>
  <si>
    <t>PN000032</t>
  </si>
  <si>
    <t>PN000394</t>
  </si>
  <si>
    <t>PN000421</t>
  </si>
  <si>
    <t>PN000985</t>
  </si>
  <si>
    <t>PN000419</t>
  </si>
  <si>
    <t>PN000426</t>
  </si>
  <si>
    <t>PN000815</t>
  </si>
  <si>
    <t>PN000986</t>
  </si>
  <si>
    <t>PN000424</t>
  </si>
  <si>
    <t>PN000418</t>
  </si>
  <si>
    <t>PN000008</t>
  </si>
  <si>
    <t>PN000014</t>
  </si>
  <si>
    <t>PN000472</t>
  </si>
  <si>
    <t>PN000401</t>
  </si>
  <si>
    <t>PN000400</t>
  </si>
  <si>
    <t>PN000184</t>
  </si>
  <si>
    <t>PN000420</t>
  </si>
  <si>
    <t>PN000318</t>
  </si>
  <si>
    <t>PN000788</t>
  </si>
  <si>
    <t>PN001017</t>
  </si>
  <si>
    <t>PN001019</t>
  </si>
  <si>
    <t>PN000993</t>
  </si>
  <si>
    <t>PN000994</t>
  </si>
  <si>
    <t>PN001023</t>
  </si>
  <si>
    <t>PN001022</t>
  </si>
  <si>
    <t>PN000968</t>
  </si>
  <si>
    <t>PN001025</t>
  </si>
  <si>
    <t>PN000009</t>
  </si>
  <si>
    <t>PN001952</t>
  </si>
  <si>
    <t>PN001712</t>
  </si>
  <si>
    <t>PN001953</t>
  </si>
  <si>
    <t>PN000350</t>
  </si>
  <si>
    <t>PN001368</t>
  </si>
  <si>
    <t>PN001501</t>
  </si>
  <si>
    <t>PN001743</t>
  </si>
  <si>
    <t>PN001955</t>
  </si>
  <si>
    <t>PN000705</t>
  </si>
  <si>
    <t>PN001453</t>
  </si>
  <si>
    <t>PN001754</t>
  </si>
  <si>
    <t>PN001720</t>
  </si>
  <si>
    <t>PN001462</t>
  </si>
  <si>
    <t>PN001494</t>
  </si>
  <si>
    <t>PN000824</t>
  </si>
  <si>
    <t>PN001440</t>
  </si>
  <si>
    <t>PN000711</t>
  </si>
  <si>
    <t>PN001454</t>
  </si>
  <si>
    <t>PN001956</t>
  </si>
  <si>
    <t>PN001471</t>
  </si>
  <si>
    <t>PN001785</t>
  </si>
  <si>
    <t>PN000665</t>
  </si>
  <si>
    <t>PN001328</t>
  </si>
  <si>
    <t>PN001365</t>
  </si>
  <si>
    <t>PN001450</t>
  </si>
  <si>
    <t>PN001957</t>
  </si>
  <si>
    <t>PN000403</t>
  </si>
  <si>
    <t>PN001958</t>
  </si>
  <si>
    <t>PN001452</t>
  </si>
  <si>
    <t>PN001463</t>
  </si>
  <si>
    <t>PN000787</t>
  </si>
  <si>
    <t>PN001469</t>
  </si>
  <si>
    <t>PN001039</t>
  </si>
  <si>
    <t>PN001790</t>
  </si>
  <si>
    <t>PN000464</t>
  </si>
  <si>
    <t>PN000162</t>
  </si>
  <si>
    <t>PN000713</t>
  </si>
  <si>
    <t>PN001464</t>
  </si>
  <si>
    <t>PN000028</t>
  </si>
  <si>
    <t>PN001959</t>
  </si>
  <si>
    <t>PN000673</t>
  </si>
  <si>
    <t>PN001449</t>
  </si>
  <si>
    <t>PN001465</t>
  </si>
  <si>
    <t>PN001476</t>
  </si>
  <si>
    <t>PN001960</t>
  </si>
  <si>
    <t>PN001786</t>
  </si>
  <si>
    <t>PN001502</t>
  </si>
  <si>
    <t>PN001724</t>
  </si>
  <si>
    <t>PN001267</t>
  </si>
  <si>
    <t>PN000823</t>
  </si>
  <si>
    <t>PN001659</t>
  </si>
  <si>
    <t>PN001621</t>
  </si>
  <si>
    <t>PN000558</t>
  </si>
  <si>
    <t>PN001516</t>
  </si>
  <si>
    <t>PN001518</t>
  </si>
  <si>
    <t>PN001517</t>
  </si>
  <si>
    <t>PN001835</t>
  </si>
  <si>
    <t>PN001271</t>
  </si>
  <si>
    <t>PN001496</t>
  </si>
  <si>
    <t>PN000277</t>
  </si>
  <si>
    <t>PN000133</t>
  </si>
  <si>
    <t>PN000852</t>
  </si>
  <si>
    <t>PN001461</t>
  </si>
  <si>
    <t>PN001961</t>
  </si>
  <si>
    <t>PN001456</t>
  </si>
  <si>
    <t>PN001273</t>
  </si>
  <si>
    <t>PN001274</t>
  </si>
  <si>
    <t>PN001317</t>
  </si>
  <si>
    <t>PN000392</t>
  </si>
  <si>
    <t>PN000718</t>
  </si>
  <si>
    <t>PN000470</t>
  </si>
  <si>
    <t>PN000393</t>
  </si>
  <si>
    <t>PN001280</t>
  </si>
  <si>
    <t>PN001470</t>
  </si>
  <si>
    <t>PN000395</t>
  </si>
  <si>
    <t>PN001472</t>
  </si>
  <si>
    <t>PN001747</t>
  </si>
  <si>
    <t>PN001478</t>
  </si>
  <si>
    <t>PN000840</t>
  </si>
  <si>
    <t>PN001479</t>
  </si>
  <si>
    <t>PN001766</t>
  </si>
  <si>
    <t>PN001652</t>
  </si>
  <si>
    <t>PN001285</t>
  </si>
  <si>
    <t>PN001458</t>
  </si>
  <si>
    <t>PN001457</t>
  </si>
  <si>
    <t>PN001681</t>
  </si>
  <si>
    <t>PN001468</t>
  </si>
  <si>
    <t>PN001680</t>
  </si>
  <si>
    <t>PN000397</t>
  </si>
  <si>
    <t>PN001503</t>
  </si>
  <si>
    <t>PN001289</t>
  </si>
  <si>
    <t>PN000006</t>
  </si>
  <si>
    <t>PN000449</t>
  </si>
  <si>
    <t>PN000450</t>
  </si>
  <si>
    <t>PN000130</t>
  </si>
  <si>
    <t>PN000468</t>
  </si>
  <si>
    <t>PN000399</t>
  </si>
  <si>
    <t>PN000402</t>
  </si>
  <si>
    <t>PN000185</t>
  </si>
  <si>
    <t>PN001480</t>
  </si>
  <si>
    <t>PN001477</t>
  </si>
  <si>
    <t>PN000220</t>
  </si>
  <si>
    <t>PN001475</t>
  </si>
  <si>
    <t>PN000934</t>
  </si>
  <si>
    <t>PN000827</t>
  </si>
  <si>
    <t>PN001221</t>
  </si>
  <si>
    <t>PN001849</t>
  </si>
  <si>
    <t>PN001508</t>
  </si>
  <si>
    <t>PN001795</t>
  </si>
  <si>
    <t>PN001481</t>
  </si>
  <si>
    <t>PN001845</t>
  </si>
  <si>
    <t>PN001770</t>
  </si>
  <si>
    <t>PN000096</t>
  </si>
  <si>
    <t>PN001455</t>
  </si>
  <si>
    <t>PN001831</t>
  </si>
  <si>
    <t>PN001962</t>
  </si>
  <si>
    <t>PN001963</t>
  </si>
  <si>
    <t>PN001964</t>
  </si>
  <si>
    <t>PN001965</t>
  </si>
  <si>
    <t>PN001966</t>
  </si>
  <si>
    <t>PN001493</t>
  </si>
  <si>
    <t>PN001967</t>
  </si>
  <si>
    <t>PN001968</t>
  </si>
  <si>
    <t>PN001969</t>
  </si>
  <si>
    <t>PN001970</t>
  </si>
  <si>
    <t>PN001971</t>
  </si>
  <si>
    <t>PN001972</t>
  </si>
  <si>
    <t>PN001973</t>
  </si>
  <si>
    <t>PN001974</t>
  </si>
  <si>
    <t>PN001975</t>
  </si>
  <si>
    <t>PN000005</t>
  </si>
  <si>
    <t>PN001460</t>
  </si>
  <si>
    <t>PN001033</t>
  </si>
  <si>
    <t>PN001976</t>
  </si>
  <si>
    <t>PN001977</t>
  </si>
  <si>
    <t>PN001978</t>
  </si>
  <si>
    <t>PN001979</t>
  </si>
  <si>
    <t>PN001980</t>
  </si>
  <si>
    <t>PN001981</t>
  </si>
  <si>
    <t>PN001982</t>
  </si>
  <si>
    <t>PN001983</t>
  </si>
  <si>
    <t>PN001984</t>
  </si>
  <si>
    <t>PN001985</t>
  </si>
  <si>
    <t>PN001986</t>
  </si>
  <si>
    <t>PN001987</t>
  </si>
  <si>
    <t>PN000698</t>
  </si>
  <si>
    <t>PN001988</t>
  </si>
  <si>
    <t>PN001989</t>
  </si>
  <si>
    <t>PN001990</t>
  </si>
  <si>
    <t>PN001991</t>
  </si>
  <si>
    <t xml:space="preserve">Sensor Temperatura </t>
  </si>
  <si>
    <t>Código - PNs</t>
  </si>
  <si>
    <t>Referencia</t>
  </si>
  <si>
    <t>PN000389</t>
  </si>
  <si>
    <t>PN002004</t>
  </si>
  <si>
    <t>PN002005</t>
  </si>
  <si>
    <t>PN002006</t>
  </si>
  <si>
    <t>PN002007</t>
  </si>
  <si>
    <t>PN002008</t>
  </si>
  <si>
    <t>PN001993</t>
  </si>
  <si>
    <t>Data Limite</t>
  </si>
  <si>
    <t>Data Hoje</t>
  </si>
  <si>
    <t xml:space="preserve">Módulo Elektronikon II - MK IV </t>
  </si>
  <si>
    <t xml:space="preserve">Válvula Solenóide </t>
  </si>
  <si>
    <t>Módulo Eletrônico MK- IV Std</t>
  </si>
  <si>
    <t>Sensor de Temperatura P.Orv.</t>
  </si>
  <si>
    <t>Kit da Recirculação Separada</t>
  </si>
  <si>
    <t>Kit Válvula Termostática - Padrão</t>
  </si>
  <si>
    <t>Kit Válvula Termostática Padrão</t>
  </si>
  <si>
    <t>06</t>
  </si>
  <si>
    <t>07</t>
  </si>
  <si>
    <t>08</t>
  </si>
  <si>
    <t>09</t>
  </si>
  <si>
    <t>01</t>
  </si>
  <si>
    <t>02</t>
  </si>
  <si>
    <t>04</t>
  </si>
  <si>
    <t>03</t>
  </si>
  <si>
    <t>PEÇASPRINCIPAIS</t>
  </si>
  <si>
    <t>Código-PNs</t>
  </si>
  <si>
    <t>IntervaloHrs</t>
  </si>
  <si>
    <t>KITSDESERVIÇO</t>
  </si>
  <si>
    <t>OUTROSITENSDIVERSOS</t>
  </si>
  <si>
    <t>Válvula solenóide</t>
  </si>
  <si>
    <t>Kit Válvulade Admissão</t>
  </si>
  <si>
    <t>PN002036</t>
  </si>
  <si>
    <t>PN002037</t>
  </si>
  <si>
    <t>PN002038</t>
  </si>
  <si>
    <t>PN002039</t>
  </si>
  <si>
    <t>PN002040</t>
  </si>
  <si>
    <t>Sensor Temperatura P.O</t>
  </si>
  <si>
    <t>Kit Pressão Mínima +Termostática</t>
  </si>
  <si>
    <t>PN002041</t>
  </si>
  <si>
    <t>PN002042</t>
  </si>
  <si>
    <t>PN002043</t>
  </si>
  <si>
    <t>GA 18-37 VSD+</t>
  </si>
  <si>
    <t>05</t>
  </si>
  <si>
    <t>PESQUISA GA90AII ou GA90AIF BRP060001 a BRP076033</t>
  </si>
  <si>
    <t>SÉRIE</t>
  </si>
  <si>
    <t>GERAÇÃO ANTIGA</t>
  </si>
  <si>
    <t>GERAÇÃO NOVA</t>
  </si>
  <si>
    <t>BRP060250</t>
  </si>
  <si>
    <t>GA90-125P380/110V60H</t>
  </si>
  <si>
    <t>COMPRESSORES G</t>
  </si>
  <si>
    <t>GA 180 VSD</t>
  </si>
  <si>
    <t xml:space="preserve"> Uso Interno - Comercial </t>
  </si>
  <si>
    <t>Kit Filtro de Ar, Óleo e Separador</t>
  </si>
  <si>
    <t>Kit Pressão Mínima + Termostática</t>
  </si>
  <si>
    <t>G7</t>
  </si>
  <si>
    <t>71ºC</t>
  </si>
  <si>
    <t>G2-7</t>
  </si>
  <si>
    <t>UsoInterno-Comercial</t>
  </si>
  <si>
    <t>G2,G4eG5</t>
  </si>
  <si>
    <t>x 3</t>
  </si>
  <si>
    <t>40°C - (7.5 /8.5 /10 bar)</t>
  </si>
  <si>
    <t>Código</t>
  </si>
  <si>
    <t>Solenóide</t>
  </si>
  <si>
    <t>Módulo MK V - Grafiphic Plus</t>
  </si>
  <si>
    <t>Válvula Blow-off</t>
  </si>
  <si>
    <t>x 2</t>
  </si>
  <si>
    <t>GA90z (8,6 /10,4 /13,8) - GA110z (5,2 / 6,9 / 8,6) - GA132z (10,4 / 13,8) - GAz160 (13,8)</t>
  </si>
  <si>
    <t>GA90z (5,2 / 6,9) / GA110z (10,4 / 13,8) - GA132z (6,9 / 8,6) - GA160 (8,6 / 10,4)</t>
  </si>
  <si>
    <t>GA132z(5,2) - GA160 (6,9)</t>
  </si>
  <si>
    <t xml:space="preserve">Kit vedação dos resfriadores </t>
  </si>
  <si>
    <t>GA90z / GA110z</t>
  </si>
  <si>
    <t>GA132z / GA160z</t>
  </si>
  <si>
    <t xml:space="preserve">5,5 bar </t>
  </si>
  <si>
    <t xml:space="preserve">6,9 - 13,5 bar </t>
  </si>
  <si>
    <t xml:space="preserve">Kit válvula termostática </t>
  </si>
  <si>
    <t>65°C</t>
  </si>
  <si>
    <t>75°C</t>
  </si>
  <si>
    <t>Pos. 2010</t>
  </si>
  <si>
    <t>Pos. 2040</t>
  </si>
  <si>
    <t>Pos. 2110</t>
  </si>
  <si>
    <t>Pos. 3070</t>
  </si>
  <si>
    <t>Acoplamento Conexão</t>
  </si>
  <si>
    <t>Pos. 1035</t>
  </si>
  <si>
    <t>Pos. 1036</t>
  </si>
  <si>
    <t>GA90+, GA110, GA132, GA160</t>
  </si>
  <si>
    <t>GA132 VSD, GA160 VSD</t>
  </si>
  <si>
    <t>Pos. 1060</t>
  </si>
  <si>
    <t>Pos. 1050</t>
  </si>
  <si>
    <t>Pos. 1037</t>
  </si>
  <si>
    <t>Pos. 1070</t>
  </si>
  <si>
    <t>Pos. 1060 ( Secador )</t>
  </si>
  <si>
    <t>GA 37- 50VSD AIF</t>
  </si>
  <si>
    <t>PN000739</t>
  </si>
  <si>
    <t>60ºC</t>
  </si>
  <si>
    <t xml:space="preserve"> GAz132 - GAz160VSD</t>
  </si>
  <si>
    <t>Secador</t>
  </si>
  <si>
    <t>GA 7-11 VSD 2015</t>
  </si>
  <si>
    <t>Kit Pressão Mínima e Termostática Tropical</t>
  </si>
  <si>
    <t>PN001438</t>
  </si>
  <si>
    <t>PN000703</t>
  </si>
  <si>
    <t>Todos</t>
  </si>
  <si>
    <t>PN002026</t>
  </si>
  <si>
    <t>PN001278</t>
  </si>
  <si>
    <t>PN002739</t>
  </si>
  <si>
    <t>PN002740</t>
  </si>
  <si>
    <t>PN001049</t>
  </si>
  <si>
    <t>PN002248</t>
  </si>
  <si>
    <t>PN001580</t>
  </si>
  <si>
    <t>PN001534</t>
  </si>
  <si>
    <t>Borracha Vitaulic</t>
  </si>
  <si>
    <t>PN001126</t>
  </si>
  <si>
    <t>PN000529</t>
  </si>
  <si>
    <t>PN000556</t>
  </si>
  <si>
    <t>PN000557</t>
  </si>
  <si>
    <t>PN000567</t>
  </si>
  <si>
    <t>PN000579</t>
  </si>
  <si>
    <t>PN000578</t>
  </si>
  <si>
    <t>PN000581</t>
  </si>
  <si>
    <t>PN000582</t>
  </si>
  <si>
    <t>PN000603</t>
  </si>
  <si>
    <t>PN000607</t>
  </si>
  <si>
    <t>PN000608</t>
  </si>
  <si>
    <t>PN000609</t>
  </si>
  <si>
    <t>PN000610</t>
  </si>
  <si>
    <t>PN000611</t>
  </si>
  <si>
    <t>PN000613</t>
  </si>
  <si>
    <t>PN000615</t>
  </si>
  <si>
    <t>PN000617</t>
  </si>
  <si>
    <t>PN000618</t>
  </si>
  <si>
    <t>PN000619</t>
  </si>
  <si>
    <t>PN000649</t>
  </si>
  <si>
    <t>PN000666</t>
  </si>
  <si>
    <t>PN000667</t>
  </si>
  <si>
    <t>PN000685</t>
  </si>
  <si>
    <t>PN000686</t>
  </si>
  <si>
    <t>PN000691</t>
  </si>
  <si>
    <t>PN000725</t>
  </si>
  <si>
    <t>PN000699</t>
  </si>
  <si>
    <t>PN004169</t>
  </si>
  <si>
    <t>Kit da válvula de admissão com mola</t>
  </si>
  <si>
    <t>PN000689</t>
  </si>
  <si>
    <r>
      <rPr>
        <b/>
        <sz val="22"/>
        <color theme="0"/>
        <rFont val="Arial"/>
        <family val="2"/>
      </rPr>
      <t xml:space="preserve">COMPRESSORES GX - </t>
    </r>
    <r>
      <rPr>
        <b/>
        <sz val="10"/>
        <color theme="0"/>
        <rFont val="Arial"/>
        <family val="2"/>
      </rPr>
      <t>( NACIONAIS E IMPORTADOS )</t>
    </r>
  </si>
  <si>
    <t>COMPRESSORES G &amp; VSD ( AII )</t>
  </si>
  <si>
    <r>
      <rPr>
        <b/>
        <sz val="22"/>
        <color theme="0"/>
        <rFont val="Arial"/>
        <family val="2"/>
      </rPr>
      <t>COMPRESSORES GA -</t>
    </r>
    <r>
      <rPr>
        <b/>
        <sz val="18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( GERAÇÕES ANTIGAS )</t>
    </r>
  </si>
  <si>
    <r>
      <rPr>
        <b/>
        <sz val="22"/>
        <color theme="0"/>
        <rFont val="Arial"/>
        <family val="2"/>
      </rPr>
      <t>COMPRESSORES GA -</t>
    </r>
    <r>
      <rPr>
        <b/>
        <sz val="14"/>
        <color theme="0"/>
        <rFont val="Arial"/>
        <family val="2"/>
      </rPr>
      <t xml:space="preserve"> ( GERAÇÕES ATUAIS / SÉRIE + )</t>
    </r>
  </si>
  <si>
    <t>COMPRESSORES GA VSD +</t>
  </si>
  <si>
    <t>COMPRESSORES GA VSD</t>
  </si>
  <si>
    <t>G &amp; VSD ( AIF )</t>
  </si>
  <si>
    <t>COMPRESSORES GA - AII</t>
  </si>
  <si>
    <t>Serie PAU</t>
  </si>
  <si>
    <t>Observações</t>
  </si>
  <si>
    <t>Catalogo Pdf.</t>
  </si>
  <si>
    <t>COMPRESSORES GA - AIF</t>
  </si>
  <si>
    <t>24V</t>
  </si>
  <si>
    <t>Kit de anéis do bloco de instrumentos</t>
  </si>
  <si>
    <t>Apenas versão FF</t>
  </si>
  <si>
    <t>71°C</t>
  </si>
  <si>
    <t xml:space="preserve">Kit Pressão Mínima </t>
  </si>
  <si>
    <t xml:space="preserve">Kit Filtro de Ar, Óleo </t>
  </si>
  <si>
    <t>38°c</t>
  </si>
  <si>
    <t>60°c</t>
  </si>
  <si>
    <t>75°c</t>
  </si>
  <si>
    <t>4000Hrs</t>
  </si>
  <si>
    <t>8000Hrs</t>
  </si>
  <si>
    <t>50Hz</t>
  </si>
  <si>
    <t>60Hz</t>
  </si>
  <si>
    <t>Módulo Eletrônico MK-V</t>
  </si>
  <si>
    <t>Graphic</t>
  </si>
  <si>
    <t>Touch</t>
  </si>
  <si>
    <t>Roto-Inject Fluid</t>
  </si>
  <si>
    <t>Food Grade/Roto-Xtend Duty Fluid</t>
  </si>
  <si>
    <t>GA 11+, GA 15+</t>
  </si>
  <si>
    <t>GA 18+, GA 22+ GA 26+, GA 30</t>
  </si>
  <si>
    <t>Kit da válvula de admissão</t>
  </si>
  <si>
    <t>C77-80 VCU</t>
  </si>
  <si>
    <t>Kitda válvula de retenção</t>
  </si>
  <si>
    <t xml:space="preserve">Resfriador </t>
  </si>
  <si>
    <t>GA 11+, GA 15+, GA 18+</t>
  </si>
  <si>
    <t>GA 22+</t>
  </si>
  <si>
    <t>GA 26+ (60Hz)</t>
  </si>
  <si>
    <t>GA 15</t>
  </si>
  <si>
    <t>GA18,GA22 e GA26</t>
  </si>
  <si>
    <t>GA15</t>
  </si>
  <si>
    <t xml:space="preserve">GA18,GA22 </t>
  </si>
  <si>
    <t>GA26</t>
  </si>
  <si>
    <t>Tropical - Válvula 60°C</t>
  </si>
  <si>
    <t>Tropical - Válvula 75°C</t>
  </si>
  <si>
    <t>Kit válvula de retenção</t>
  </si>
  <si>
    <t>Kit de vedação bloco de instrumentos</t>
  </si>
  <si>
    <t>Kit dreno automatico</t>
  </si>
  <si>
    <t xml:space="preserve">Válvula de admissão </t>
  </si>
  <si>
    <t>Combi cooler</t>
  </si>
  <si>
    <t>Ventilador</t>
  </si>
  <si>
    <t>Entrada de ar</t>
  </si>
  <si>
    <t>Dreno Automático LD200</t>
  </si>
  <si>
    <t>Correia</t>
  </si>
  <si>
    <t>8 Bar</t>
  </si>
  <si>
    <t>10Bar</t>
  </si>
  <si>
    <t>13Bar</t>
  </si>
  <si>
    <t>GX15, GX15 VSD</t>
  </si>
  <si>
    <t>Hélice Ventilador</t>
  </si>
  <si>
    <t>VSD</t>
  </si>
  <si>
    <t>Tropical</t>
  </si>
  <si>
    <t>Codigo Consulta Referencia</t>
  </si>
  <si>
    <t>G4,G5 / Codigo Consulta Referencia</t>
  </si>
  <si>
    <t>G7 / Codigo Consulta Referencia</t>
  </si>
  <si>
    <t>Roto-Xtend Duty Fluid</t>
  </si>
  <si>
    <t>GA55 - GA90</t>
  </si>
  <si>
    <t>GA55,GA75</t>
  </si>
  <si>
    <t>GA55+,GA75+GA90</t>
  </si>
  <si>
    <t>Sensor Temperatura Secador</t>
  </si>
  <si>
    <t>Saida de Ar</t>
  </si>
  <si>
    <t>Kit válvula de retenção ar/óleo</t>
  </si>
  <si>
    <t>40°C</t>
  </si>
  <si>
    <t>60°C</t>
  </si>
  <si>
    <t>75ºC Tropical</t>
  </si>
  <si>
    <t>Válvula de admissão completa</t>
  </si>
  <si>
    <t>Elemento Filtrante</t>
  </si>
  <si>
    <t>Carcaça (item 19)</t>
  </si>
  <si>
    <t>Kit Filtro de Ar</t>
  </si>
  <si>
    <t>Kit Filtro de Óleo RIF</t>
  </si>
  <si>
    <t>Kit Filtro de Óleo RX - FOODGRADE</t>
  </si>
  <si>
    <t>(GA37++-45VSD)</t>
  </si>
  <si>
    <t>(GA55-75VSD+)</t>
  </si>
  <si>
    <t>GA75-GA110VSD+</t>
  </si>
  <si>
    <t>Kit filtro de ar</t>
  </si>
  <si>
    <t>Kit filtro de Ar</t>
  </si>
  <si>
    <t>Kit filtro de óleo</t>
  </si>
  <si>
    <t>Kit válvula de entrada</t>
  </si>
  <si>
    <t>Kit do dreno LD300</t>
  </si>
  <si>
    <t>GA75L VSD+</t>
  </si>
  <si>
    <t>GA90/110VSD+</t>
  </si>
  <si>
    <t>Sensor Temperatura do secador</t>
  </si>
  <si>
    <t>Dreno Automático LD202</t>
  </si>
  <si>
    <t>GA 75L VSD+ 60Hz</t>
  </si>
  <si>
    <t>GA 110 VSD+ 60Hz</t>
  </si>
  <si>
    <t xml:space="preserve">Ventilador </t>
  </si>
  <si>
    <t>GA 90 VSD+ 60Hz</t>
  </si>
  <si>
    <t>GA30+GA37,GA37+GA45,GA45+</t>
  </si>
  <si>
    <t>Sist. Acionamento</t>
  </si>
  <si>
    <t>GA37VSD++,GA45VSD+</t>
  </si>
  <si>
    <t>GA55 VSD+,GA75VSD+</t>
  </si>
  <si>
    <t>GA37VSD++, GA45 VSD+</t>
  </si>
  <si>
    <t>GA55 VSD+</t>
  </si>
  <si>
    <t>GA75+</t>
  </si>
  <si>
    <t>GA37VSD++,GA45VSD+,GA55VSD+,GA75VSD+</t>
  </si>
  <si>
    <t>G110&amp;VSD</t>
  </si>
  <si>
    <t>Módulo MK-IV</t>
  </si>
  <si>
    <t>Dreno LD202</t>
  </si>
  <si>
    <t>Kit Filtro Ar / Óleo/Filtro painel</t>
  </si>
  <si>
    <t xml:space="preserve">Kit Válv Retenção </t>
  </si>
  <si>
    <t>Kit dreno LD202</t>
  </si>
  <si>
    <t>Kit válvula Termostática</t>
  </si>
  <si>
    <t>Válvula de Admissão Completa</t>
  </si>
  <si>
    <t>Ventilador Hélice</t>
  </si>
  <si>
    <t>Ventilador Grade</t>
  </si>
  <si>
    <t>Ventilador Motor</t>
  </si>
  <si>
    <t>Ventilador do Secador</t>
  </si>
  <si>
    <t>G160-250&amp;VSD</t>
  </si>
  <si>
    <t>GA 37++ / 75 VSD+</t>
  </si>
  <si>
    <t>G160&amp;G160VSD</t>
  </si>
  <si>
    <t>G200/250&amp;VSD (7.5 &amp; 8.5 BAR)</t>
  </si>
  <si>
    <t>G200/250&amp;VSD (10 BAR)</t>
  </si>
  <si>
    <t>C</t>
  </si>
  <si>
    <t>Kit Filtro Ar / Óleo</t>
  </si>
  <si>
    <t>Kit Válvula de descarga C190</t>
  </si>
  <si>
    <t>Kit revisão de elemento</t>
  </si>
  <si>
    <t>Kit válvula de pressão minima</t>
  </si>
  <si>
    <t>G160 6,9 Bar - G160VSD 8,6 Bar</t>
  </si>
  <si>
    <t>G160 8,6 Bar - G160VSD 10,4 Bar</t>
  </si>
  <si>
    <t>G200/200 - G200/250VSD 7,5 / 8,5Bar</t>
  </si>
  <si>
    <t>G200/200 - G200/250VSD 10 Bar</t>
  </si>
  <si>
    <t>80ºC</t>
  </si>
  <si>
    <t>G160</t>
  </si>
  <si>
    <t>G200 G250</t>
  </si>
  <si>
    <t>Resfriador Posterior</t>
  </si>
  <si>
    <t>Resfriador Óleo</t>
  </si>
  <si>
    <t>G160 e G160VSD</t>
  </si>
  <si>
    <t>G200/250 &amp;VSD</t>
  </si>
  <si>
    <t>G160 &amp; G160VSD</t>
  </si>
  <si>
    <t>G160 &amp; G160VSD - 380V 60HZ F</t>
  </si>
  <si>
    <t>G160 &amp; G160VSD - 440V/60HZ</t>
  </si>
  <si>
    <t>G200/G250&amp;VSDVSD</t>
  </si>
  <si>
    <t>G200/G250&amp;VSDVSD - 380V 60HZ F</t>
  </si>
  <si>
    <t>G200/G250&amp;VSDVSD - 440V/60HZ</t>
  </si>
  <si>
    <t>GA 200</t>
  </si>
  <si>
    <t>GA 250</t>
  </si>
  <si>
    <t>GA 315</t>
  </si>
  <si>
    <t>GA 355</t>
  </si>
  <si>
    <t>GA 400</t>
  </si>
  <si>
    <t>GA 450</t>
  </si>
  <si>
    <t>GA 500</t>
  </si>
  <si>
    <t>GA200,GA250,GA315</t>
  </si>
  <si>
    <t>Kit filtro Ar / Oleo</t>
  </si>
  <si>
    <t>Kit filtro Oleo</t>
  </si>
  <si>
    <t>Kit Pressão Minima</t>
  </si>
  <si>
    <t>Kit Separador Ar/oleo</t>
  </si>
  <si>
    <t>Kit Refriador ar-ar</t>
  </si>
  <si>
    <t>Kit Resfriador Agua</t>
  </si>
  <si>
    <t xml:space="preserve">Kit Resfriador </t>
  </si>
  <si>
    <t>Kit Manutenção 4000 hs</t>
  </si>
  <si>
    <t>Kit Manutenção 8000 hs</t>
  </si>
  <si>
    <t>Kit Termostatica</t>
  </si>
  <si>
    <t>24V-60Hz</t>
  </si>
  <si>
    <t>24V-50/60Hz</t>
  </si>
  <si>
    <t>Transdutor Pressão</t>
  </si>
  <si>
    <t>BQR133827</t>
  </si>
  <si>
    <t>BQD113134</t>
  </si>
  <si>
    <t>BQD111845</t>
  </si>
  <si>
    <t>2X</t>
  </si>
  <si>
    <t>3X</t>
  </si>
  <si>
    <t>Antigo</t>
  </si>
  <si>
    <t>Válvula de segurança</t>
  </si>
  <si>
    <t>GA15,GA18</t>
  </si>
  <si>
    <t>GA22,GA26</t>
  </si>
  <si>
    <t>4000 hs</t>
  </si>
  <si>
    <t>GA30+ 45+</t>
  </si>
  <si>
    <t>Saida de Ar secador</t>
  </si>
  <si>
    <t>100-125Psi</t>
  </si>
  <si>
    <t>150-175Psi</t>
  </si>
  <si>
    <t>60 Hz</t>
  </si>
  <si>
    <t>50 Hz</t>
  </si>
  <si>
    <t>GA30+,GA37,GA45</t>
  </si>
  <si>
    <t>GA37+GA45+</t>
  </si>
  <si>
    <t>Roto-Inject Fluid, food grade fluid</t>
  </si>
  <si>
    <t xml:space="preserve"> Roto-Xtend Duty Fluid</t>
  </si>
  <si>
    <t>GA37+ GA45+</t>
  </si>
  <si>
    <t>GA30+ 37 e 45</t>
  </si>
  <si>
    <t>GA15 - 26</t>
  </si>
  <si>
    <t>Standard</t>
  </si>
  <si>
    <t>GA18,GA22, GA26</t>
  </si>
  <si>
    <t>COMANDO PNEUMATICO</t>
  </si>
  <si>
    <t>Dreno Automatico LDI</t>
  </si>
  <si>
    <t>Kit Rep. Valv. Reguladora - GA 250</t>
  </si>
  <si>
    <t>PN003386</t>
  </si>
  <si>
    <t>PN002677</t>
  </si>
  <si>
    <t>PN001231</t>
  </si>
  <si>
    <t>PN004159</t>
  </si>
  <si>
    <t>PN001814</t>
  </si>
  <si>
    <t>PN001203</t>
  </si>
  <si>
    <t>Valvula de Escape</t>
  </si>
  <si>
    <t>Solenoide - 24V - 60HZ</t>
  </si>
  <si>
    <t>Conjunto Ventilador Completo</t>
  </si>
  <si>
    <t>Válv Segurança</t>
  </si>
  <si>
    <t>Ventilador Completo</t>
  </si>
  <si>
    <t>PN003373</t>
  </si>
  <si>
    <t>Resfriador de Óleo</t>
  </si>
  <si>
    <t>Correia (unidade)</t>
  </si>
  <si>
    <t>PN003358</t>
  </si>
  <si>
    <t>PN003357</t>
  </si>
  <si>
    <t>PN003350</t>
  </si>
  <si>
    <t>PN003349</t>
  </si>
  <si>
    <t>PN003348</t>
  </si>
  <si>
    <t>PN003347</t>
  </si>
  <si>
    <t>PN003346</t>
  </si>
  <si>
    <t>PN003345</t>
  </si>
  <si>
    <t>PN003343</t>
  </si>
  <si>
    <t>Válvula de Segurança</t>
  </si>
  <si>
    <t>PN003341</t>
  </si>
  <si>
    <t>PN003337</t>
  </si>
  <si>
    <t>PN003336</t>
  </si>
  <si>
    <t>PN003335</t>
  </si>
  <si>
    <t>PN003334</t>
  </si>
  <si>
    <t>PN003333</t>
  </si>
  <si>
    <t>PN003331</t>
  </si>
  <si>
    <t>PN003330</t>
  </si>
  <si>
    <t>PN003329</t>
  </si>
  <si>
    <t>PN003328</t>
  </si>
  <si>
    <t>PN003327</t>
  </si>
  <si>
    <t>PN003326</t>
  </si>
  <si>
    <t>PN003325</t>
  </si>
  <si>
    <t>PN003321</t>
  </si>
  <si>
    <t>PN003320</t>
  </si>
  <si>
    <t>PN003315</t>
  </si>
  <si>
    <t>PN003314</t>
  </si>
  <si>
    <t>PN003313</t>
  </si>
  <si>
    <t>PN003312</t>
  </si>
  <si>
    <t>Kit Revisão 8000hrs para óleo RXD</t>
  </si>
  <si>
    <t>PN003311</t>
  </si>
  <si>
    <t>Kit Filtro ar e filtro óleo RXD</t>
  </si>
  <si>
    <t>PN003303</t>
  </si>
  <si>
    <t>Resfriador Ar</t>
  </si>
  <si>
    <t>PN003301</t>
  </si>
  <si>
    <t>PN003300</t>
  </si>
  <si>
    <t>PN003296</t>
  </si>
  <si>
    <t>PN003293</t>
  </si>
  <si>
    <t>PN003291</t>
  </si>
  <si>
    <t>PN003290</t>
  </si>
  <si>
    <t>PN003285</t>
  </si>
  <si>
    <t>Ventilador - Hélice</t>
  </si>
  <si>
    <t>PN003245</t>
  </si>
  <si>
    <t>PN003236</t>
  </si>
  <si>
    <t>PN003230</t>
  </si>
  <si>
    <t>Resf Óleo/Ar</t>
  </si>
  <si>
    <t>Resfr Ar/ Água</t>
  </si>
  <si>
    <t>PN003193</t>
  </si>
  <si>
    <t>PN002723</t>
  </si>
  <si>
    <t>PN002722</t>
  </si>
  <si>
    <t>PN002721</t>
  </si>
  <si>
    <t>PN002720</t>
  </si>
  <si>
    <t>PN002705</t>
  </si>
  <si>
    <t>PN002678</t>
  </si>
  <si>
    <t>PN002676</t>
  </si>
  <si>
    <t>PN002675</t>
  </si>
  <si>
    <t>Valvula de Segurança</t>
  </si>
  <si>
    <t>PN002662</t>
  </si>
  <si>
    <t>PN002661</t>
  </si>
  <si>
    <t>PN002660</t>
  </si>
  <si>
    <t>PN002659</t>
  </si>
  <si>
    <t>PN002656</t>
  </si>
  <si>
    <t>PN002651</t>
  </si>
  <si>
    <t>PN002650</t>
  </si>
  <si>
    <t>PN002649</t>
  </si>
  <si>
    <t>PN002640</t>
  </si>
  <si>
    <t>PN002639</t>
  </si>
  <si>
    <t>PN002637</t>
  </si>
  <si>
    <t>PN002636</t>
  </si>
  <si>
    <t>PN002632</t>
  </si>
  <si>
    <t>PN002631</t>
  </si>
  <si>
    <t>PN002505</t>
  </si>
  <si>
    <t>PN002473</t>
  </si>
  <si>
    <t>PN002469</t>
  </si>
  <si>
    <t>PN002467</t>
  </si>
  <si>
    <t>PN002448</t>
  </si>
  <si>
    <t>PN002443</t>
  </si>
  <si>
    <t>PN002441</t>
  </si>
  <si>
    <t>PN002439</t>
  </si>
  <si>
    <t>PN002431</t>
  </si>
  <si>
    <t>PN002398</t>
  </si>
  <si>
    <t>PN002396</t>
  </si>
  <si>
    <t>PN002369</t>
  </si>
  <si>
    <t>PN002368</t>
  </si>
  <si>
    <t>PN002364</t>
  </si>
  <si>
    <t>PN002357</t>
  </si>
  <si>
    <t>PN002353</t>
  </si>
  <si>
    <t>PN002350</t>
  </si>
  <si>
    <t>PN002340</t>
  </si>
  <si>
    <t>PN002336</t>
  </si>
  <si>
    <t>PN002334</t>
  </si>
  <si>
    <t>PN002333</t>
  </si>
  <si>
    <t>PN002325</t>
  </si>
  <si>
    <t>PN002324</t>
  </si>
  <si>
    <t>PN002323</t>
  </si>
  <si>
    <t>PN002317</t>
  </si>
  <si>
    <t>Manômetro Reservatório</t>
  </si>
  <si>
    <t>PN002225</t>
  </si>
  <si>
    <t>PN002183</t>
  </si>
  <si>
    <t>PN002170</t>
  </si>
  <si>
    <t>PN002108</t>
  </si>
  <si>
    <t>PN002053</t>
  </si>
  <si>
    <t>PN001912</t>
  </si>
  <si>
    <t>PN001869</t>
  </si>
  <si>
    <t>PN001867</t>
  </si>
  <si>
    <t>PN001860</t>
  </si>
  <si>
    <t>PN001820</t>
  </si>
  <si>
    <t>PN001624</t>
  </si>
  <si>
    <t>PN001578</t>
  </si>
  <si>
    <t>PN001497</t>
  </si>
  <si>
    <t>PN000961</t>
  </si>
  <si>
    <t>PN000799</t>
  </si>
  <si>
    <t>PN000776</t>
  </si>
  <si>
    <t>Resfriador Combi-Cooler (Ar e Óleo)</t>
  </si>
  <si>
    <t>PN000004</t>
  </si>
  <si>
    <t>PN002300</t>
  </si>
  <si>
    <t>PN003896</t>
  </si>
  <si>
    <t>PN003901</t>
  </si>
  <si>
    <t>PN002788</t>
  </si>
  <si>
    <t>PN002802</t>
  </si>
  <si>
    <t>PN002810</t>
  </si>
  <si>
    <t>PN002815</t>
  </si>
  <si>
    <t>PN002816</t>
  </si>
  <si>
    <t>PN002841</t>
  </si>
  <si>
    <t>PN002844</t>
  </si>
  <si>
    <t>PN002854</t>
  </si>
  <si>
    <t>PN002855</t>
  </si>
  <si>
    <t>PN002861</t>
  </si>
  <si>
    <t>PN002862</t>
  </si>
  <si>
    <t>PN002863</t>
  </si>
  <si>
    <t>PN002864</t>
  </si>
  <si>
    <t>PN002865</t>
  </si>
  <si>
    <t>PN002866</t>
  </si>
  <si>
    <t>PN002867</t>
  </si>
  <si>
    <t>PN002869</t>
  </si>
  <si>
    <t>PN002870</t>
  </si>
  <si>
    <t>PN002871</t>
  </si>
  <si>
    <t>PN002872</t>
  </si>
  <si>
    <t>PN002873</t>
  </si>
  <si>
    <t>PN002974</t>
  </si>
  <si>
    <t>PN002874</t>
  </si>
  <si>
    <t>PN002875</t>
  </si>
  <si>
    <t>PN002876</t>
  </si>
  <si>
    <t>PN002877</t>
  </si>
  <si>
    <t>PN001376</t>
  </si>
  <si>
    <t>PN004157</t>
  </si>
  <si>
    <t>PN002771</t>
  </si>
  <si>
    <t>PN003079</t>
  </si>
  <si>
    <t>PN200003</t>
  </si>
  <si>
    <t>PN002772</t>
  </si>
  <si>
    <t>PN002111</t>
  </si>
  <si>
    <t>PN002880</t>
  </si>
  <si>
    <t>PN002881</t>
  </si>
  <si>
    <t>PN002882</t>
  </si>
  <si>
    <t/>
  </si>
  <si>
    <t>Adptador de ferro</t>
  </si>
  <si>
    <t>Sensor temperatura ( Antigo )</t>
  </si>
  <si>
    <t>G2 / G4 / G5 / G7</t>
  </si>
  <si>
    <t>G7L / G11</t>
  </si>
  <si>
    <t>G15 / 22&amp;VSD</t>
  </si>
  <si>
    <t>Kit Reparo dreno Eletrônico LD200 &amp; ED12</t>
  </si>
  <si>
    <t>GA 55-90 VSD 2024</t>
  </si>
  <si>
    <t>GA55 VSD</t>
  </si>
  <si>
    <t>GA75-90VSD</t>
  </si>
  <si>
    <t>Roto-Injected Fluid</t>
  </si>
  <si>
    <t>220V</t>
  </si>
  <si>
    <t>3x</t>
  </si>
  <si>
    <t>GA75-90 VSD</t>
  </si>
  <si>
    <t>175 Psi</t>
  </si>
  <si>
    <t>GA75 VSD</t>
  </si>
  <si>
    <t>GA90 VSD</t>
  </si>
  <si>
    <t>GA55-75 VSD</t>
  </si>
  <si>
    <t>GX 5, 7, 11</t>
  </si>
  <si>
    <t>500.000 até 501.999</t>
  </si>
  <si>
    <t>110V</t>
  </si>
  <si>
    <t>2000</t>
  </si>
  <si>
    <t>4000</t>
  </si>
  <si>
    <t>8000</t>
  </si>
  <si>
    <t>100 - 150 PSI</t>
  </si>
  <si>
    <t>175 PSI</t>
  </si>
  <si>
    <t>2901056100</t>
  </si>
  <si>
    <t>GX 7, 11</t>
  </si>
  <si>
    <t>530.xxx e 531.xxx</t>
  </si>
  <si>
    <t>BRP060001 a BRP069999</t>
  </si>
  <si>
    <t>GX 2, 4, 5</t>
  </si>
  <si>
    <t>AII 641640 ...</t>
  </si>
  <si>
    <t>CAI 458520 ...</t>
  </si>
  <si>
    <t>Anterior a AII649975</t>
  </si>
  <si>
    <t>Após AII649975</t>
  </si>
  <si>
    <t>BRP071800 a BRP094855</t>
  </si>
  <si>
    <t>BQD100000 ...</t>
  </si>
  <si>
    <t>até BRP091475</t>
  </si>
  <si>
    <t>a partir BRP091476</t>
  </si>
  <si>
    <t>Apenas versão Pack</t>
  </si>
  <si>
    <t>WUX 210.xxx</t>
  </si>
  <si>
    <t>WUX 211.xxx</t>
  </si>
  <si>
    <t>1513016400</t>
  </si>
  <si>
    <t>1613097401</t>
  </si>
  <si>
    <t>GA11 - 107.xxx e 110.xxx</t>
  </si>
  <si>
    <t>GA15 - 107.xxx e 150.xxx</t>
  </si>
  <si>
    <t>GA18 - 107.xxx e 180.xxx</t>
  </si>
  <si>
    <t>GA22 - 107.xxx e 220.xxx</t>
  </si>
  <si>
    <t>Atrás Painel</t>
  </si>
  <si>
    <t>Na Admissão</t>
  </si>
  <si>
    <t>Recirc. Separada</t>
  </si>
  <si>
    <t>Recirc. Conjugada</t>
  </si>
  <si>
    <t>GA11 - 111.xxx</t>
  </si>
  <si>
    <t>GA15 - 151.xxx</t>
  </si>
  <si>
    <t>GA18 - 181.xxx</t>
  </si>
  <si>
    <t>GA 22 - 221.xxx</t>
  </si>
  <si>
    <t>110V NF</t>
  </si>
  <si>
    <t>220V NF</t>
  </si>
  <si>
    <t>Tipo Plug</t>
  </si>
  <si>
    <t>Tipo Rosca</t>
  </si>
  <si>
    <t>Subst. Sensor Plug para Rosca</t>
  </si>
  <si>
    <t>1616510800</t>
  </si>
  <si>
    <t>200.xxx / 201.xxx</t>
  </si>
  <si>
    <t>até BRP065117</t>
  </si>
  <si>
    <t>220V / Adm Mola</t>
  </si>
  <si>
    <t>220V / Adm Vácuo</t>
  </si>
  <si>
    <t>Tipo Plug - MK-III</t>
  </si>
  <si>
    <t>Retrofit</t>
  </si>
  <si>
    <t>Tipo Rosca - MK-IV</t>
  </si>
  <si>
    <t>200.001 a 200.771</t>
  </si>
  <si>
    <t>200.772 a BRP065117</t>
  </si>
  <si>
    <t>200.001 a 201.659</t>
  </si>
  <si>
    <t>201660 a BRP065117</t>
  </si>
  <si>
    <t>1613902000</t>
  </si>
  <si>
    <t>2901500500</t>
  </si>
  <si>
    <t>GA30 - 300.xxx</t>
  </si>
  <si>
    <t>GA37 - 370.xxx</t>
  </si>
  <si>
    <t>24V NF</t>
  </si>
  <si>
    <t>Eletropneumático</t>
  </si>
  <si>
    <t>Elektronikon</t>
  </si>
  <si>
    <t>Bóia</t>
  </si>
  <si>
    <t>40ºC</t>
  </si>
  <si>
    <t>65ºC</t>
  </si>
  <si>
    <t>70ºC</t>
  </si>
  <si>
    <t>75ºC</t>
  </si>
  <si>
    <t>1613935680</t>
  </si>
  <si>
    <t>2904006100</t>
  </si>
  <si>
    <t>2903101600</t>
  </si>
  <si>
    <t>GA30 - 301.xxx</t>
  </si>
  <si>
    <t>GA37 - 380.xxx</t>
  </si>
  <si>
    <t>GA45 - 450.xxx</t>
  </si>
  <si>
    <t>GA30; GA37125/150/175; GA 45 175</t>
  </si>
  <si>
    <t>GA37-100; GA 45-100/125;GA45-150</t>
  </si>
  <si>
    <t>GA30 - 302.xxx  até BRP062854</t>
  </si>
  <si>
    <t>GA37 - 381.xxx até BRP062854</t>
  </si>
  <si>
    <t>GA45 - 451.xxx até BRP062854</t>
  </si>
  <si>
    <t>GA55C -  455.xxx até BRP062854</t>
  </si>
  <si>
    <t>110V NF - MK-III</t>
  </si>
  <si>
    <t>220V NF - MK-III</t>
  </si>
  <si>
    <t>110V - MK-IV (Conec. Opcional)</t>
  </si>
  <si>
    <t>220V - MK-IV (Conec. Opcional)</t>
  </si>
  <si>
    <t>Apenas para Solen. 10890702xx</t>
  </si>
  <si>
    <t>MK-III e MK-IV</t>
  </si>
  <si>
    <t>GA30; GA37125/150/175;GA 45 175</t>
  </si>
  <si>
    <t>GA37-100; GA 45-100/125; GA45-150</t>
  </si>
  <si>
    <t>GA30/37/45/GA55C</t>
  </si>
  <si>
    <t>GA55 - 550.xxx</t>
  </si>
  <si>
    <t>GA75 - 750.xxx</t>
  </si>
  <si>
    <t>MKIII e MK-IV</t>
  </si>
  <si>
    <t>Reservatório de Óleo</t>
  </si>
  <si>
    <t>Copo + Bóia</t>
  </si>
  <si>
    <t>2901181900</t>
  </si>
  <si>
    <t>GA55 / GA75</t>
  </si>
  <si>
    <t>GA55 - 551.xxx</t>
  </si>
  <si>
    <t>GA75 - 771.xxx</t>
  </si>
  <si>
    <t>GA55</t>
  </si>
  <si>
    <t>GA75</t>
  </si>
  <si>
    <t>2903101701</t>
  </si>
  <si>
    <t>GA55/GA75/GAC90</t>
  </si>
  <si>
    <t>GA55 - 992.xxx / 993.xxx até BRP060773</t>
  </si>
  <si>
    <t>GA75 - 992.xxx / 993.xxx até BRP060773</t>
  </si>
  <si>
    <t>GA90C- 992.xxx / 993.xxx até BRP060773</t>
  </si>
  <si>
    <t>GA75-90C</t>
  </si>
  <si>
    <t>992.xxx (Pescador 1613984100)</t>
  </si>
  <si>
    <t>993.xxx</t>
  </si>
  <si>
    <t>GA55 - 992.xxx</t>
  </si>
  <si>
    <t>GA75-90C - 992.xxx</t>
  </si>
  <si>
    <t>GA55/75/90C - 993.xxx</t>
  </si>
  <si>
    <t>992.xxx - Todos</t>
  </si>
  <si>
    <t>2901182000</t>
  </si>
  <si>
    <t>2901182300</t>
  </si>
  <si>
    <t>16000</t>
  </si>
  <si>
    <t>GA 90 - 100.xxx</t>
  </si>
  <si>
    <t>GA 110 - 100.xxx</t>
  </si>
  <si>
    <t>GA 160 - 100.xxx</t>
  </si>
  <si>
    <t>Val. Solenóide - 24V - (Valv. Regulagem)</t>
  </si>
  <si>
    <t>0,2 a 8,0 Bar</t>
  </si>
  <si>
    <t>4 a 12 Bar</t>
  </si>
  <si>
    <t>70°C</t>
  </si>
  <si>
    <t>GA 90 - 160.xxx</t>
  </si>
  <si>
    <t>GA 110 - 160.xxx</t>
  </si>
  <si>
    <t>GA 160 - 160.xxx</t>
  </si>
  <si>
    <t>Ar de Saida</t>
  </si>
  <si>
    <t>Saida Elemento</t>
  </si>
  <si>
    <t>Meio Resfriamento</t>
  </si>
  <si>
    <t>Cabo Adaptador 2236026400</t>
  </si>
  <si>
    <t>40°C - Padrão</t>
  </si>
  <si>
    <t>GA 90 - 315.xxx / 316001 a BRP076033</t>
  </si>
  <si>
    <t>GA 110 - 315.xxx / 316001 a BRP076033</t>
  </si>
  <si>
    <t>GA 160 - 315.xxx / 316001 a BRP076033</t>
  </si>
  <si>
    <t>Ver Desenho ao lado - Item 30</t>
  </si>
  <si>
    <t>Ver Desenho ao lado - Item 5</t>
  </si>
  <si>
    <t>Coneções Tipo: Rosca</t>
  </si>
  <si>
    <t>Item 1</t>
  </si>
  <si>
    <t>Item 2</t>
  </si>
  <si>
    <t>Item 3</t>
  </si>
  <si>
    <t>Item 4</t>
  </si>
  <si>
    <t>Itens 2/3/4</t>
  </si>
  <si>
    <t>a partir 315779 a BRP076033</t>
  </si>
  <si>
    <t>GA55C</t>
  </si>
  <si>
    <t>GA11+ 15+ 18+ 22+ 30</t>
  </si>
  <si>
    <t>BRP065633 até BRP072284</t>
  </si>
  <si>
    <t>GA 11+ 15+ 18+ 22+ 26+ 30</t>
  </si>
  <si>
    <t>BRP072285 a BRP094855</t>
  </si>
  <si>
    <t>Para Óleo RIF</t>
  </si>
  <si>
    <t>Para Óleo RXD</t>
  </si>
  <si>
    <t>GA 15, 18, 22</t>
  </si>
  <si>
    <t>BRP065118 a BRP094855</t>
  </si>
  <si>
    <t>Apenas no Secador</t>
  </si>
  <si>
    <t>100, 125, 150 psi</t>
  </si>
  <si>
    <t>175 psi</t>
  </si>
  <si>
    <t>GA30+ - BRP062855 atéBRP069144</t>
  </si>
  <si>
    <t>GA37+ - BRP062855 até BRP088050</t>
  </si>
  <si>
    <t>GA45+ - BRP062855 até BRP088050</t>
  </si>
  <si>
    <t>GA55 - BRP062855 até BRP088033</t>
  </si>
  <si>
    <t>GA75 - BRP062855 até BRP088033</t>
  </si>
  <si>
    <t>GA 30+  37+  45+</t>
  </si>
  <si>
    <t>Apenas para RIF</t>
  </si>
  <si>
    <t>Apenas para RXD</t>
  </si>
  <si>
    <t>GA 30+ ao GA 55</t>
  </si>
  <si>
    <t>GA 75</t>
  </si>
  <si>
    <t>GA (30+), GA37+, GA45+</t>
  </si>
  <si>
    <t>GA55 e GA75</t>
  </si>
  <si>
    <t>GA30+ - BRP069145 até BRP088050</t>
  </si>
  <si>
    <t>GA37 - BRP069145 até BRP088050</t>
  </si>
  <si>
    <t>GA45 - BRP069145 até BRP088050</t>
  </si>
  <si>
    <t>GA 30+, 37, 37+, 45, 45+</t>
  </si>
  <si>
    <t>BRP088051 a BRP094855</t>
  </si>
  <si>
    <t>GA37/45</t>
  </si>
  <si>
    <t>GA30+/37+/45+</t>
  </si>
  <si>
    <t>GA30+/37/45</t>
  </si>
  <si>
    <t>GA37+/45+</t>
  </si>
  <si>
    <t>GA55+ - BRP060774 até BRP088032</t>
  </si>
  <si>
    <t>GA75+ - BRP060774 até BRP088032</t>
  </si>
  <si>
    <t>GA90 - BRP060774 até BRP088032</t>
  </si>
  <si>
    <t>Weg e Siemens</t>
  </si>
  <si>
    <t>GA 55, 55+, 75, 75+, 90</t>
  </si>
  <si>
    <t>BRP088033 a BRP094855</t>
  </si>
  <si>
    <t>BQD100000</t>
  </si>
  <si>
    <t>GA55/75</t>
  </si>
  <si>
    <t>GA55+/75+/90</t>
  </si>
  <si>
    <t>Para Óleo RIF (2x)</t>
  </si>
  <si>
    <t>Para Óleo RXD (2x)</t>
  </si>
  <si>
    <t>GA 90+ - BRP071853 a BRP094855</t>
  </si>
  <si>
    <t>GA90+ (5,2 / 6,9) 450mm</t>
  </si>
  <si>
    <t>GA90+ (8,6 / 10,4 / 13,8) 280mm</t>
  </si>
  <si>
    <t>GA90+ (10,4 / 13,8)</t>
  </si>
  <si>
    <t>GA90+ (5,2 / 6,9 / 8,6)</t>
  </si>
  <si>
    <t>Local. Resfriador de Óleo</t>
  </si>
  <si>
    <t>24000</t>
  </si>
  <si>
    <t>GA 110, 132, 160</t>
  </si>
  <si>
    <t>BRP076034 a BRP094855</t>
  </si>
  <si>
    <t>GA110 Todos e GA132 13,8 Bar</t>
  </si>
  <si>
    <t>GA132 6,9/8,6/10,4 e GA160 Todos</t>
  </si>
  <si>
    <t>x 2 (*)</t>
  </si>
  <si>
    <t>GA110</t>
  </si>
  <si>
    <t>GA132-160</t>
  </si>
  <si>
    <t>40°C - 6,9 / 8,6 / 10,4 Bar</t>
  </si>
  <si>
    <t>60°C - 13,8 Bar</t>
  </si>
  <si>
    <t>GA18, 22, 30 VSD</t>
  </si>
  <si>
    <t>BRP066292 até BRP072284</t>
  </si>
  <si>
    <t>GA 15 18 22 26 30 VSD</t>
  </si>
  <si>
    <t>GA 37, 45, 55 VSD</t>
  </si>
  <si>
    <t>BRP062772 a BRP087913</t>
  </si>
  <si>
    <t>GA 37- 45 VSD</t>
  </si>
  <si>
    <t>GA 55 VSD</t>
  </si>
  <si>
    <t>GA 37-55VSD</t>
  </si>
  <si>
    <t>GA 37 e GA45 VSD</t>
  </si>
  <si>
    <t>BRP087915 a BRP094855</t>
  </si>
  <si>
    <t>2x</t>
  </si>
  <si>
    <t>GA75 e 90 VSD</t>
  </si>
  <si>
    <t>BRP060458 até BRP087913</t>
  </si>
  <si>
    <t>G 110, 160 VSD</t>
  </si>
  <si>
    <t>BRP084358 a BRP094855</t>
  </si>
  <si>
    <t>G110 VSD</t>
  </si>
  <si>
    <t>G160 VSD</t>
  </si>
  <si>
    <t>GA 132 e 160 VSD</t>
  </si>
  <si>
    <t>BRP070066 a BRP094855</t>
  </si>
  <si>
    <t>GA132-10,4 e GA160-13,8 VSD 280 mm</t>
  </si>
  <si>
    <t>GA132-8,6, GA160-10,4 VSD 450 mm</t>
  </si>
  <si>
    <t>GA160 8,6 VSD 620 mm</t>
  </si>
  <si>
    <t>GA 55, 75 e 90 VSD</t>
  </si>
  <si>
    <t>BRP087914 a BRP094855</t>
  </si>
  <si>
    <t>GA 110+ - BRP071853 a BRP094855</t>
  </si>
  <si>
    <t>GA110+ (10,4 / 13,8) 280mm</t>
  </si>
  <si>
    <t>GA110+ (5,2 / 6,9 / 8,6) 450mm</t>
  </si>
  <si>
    <t>GA110+ (13,8)</t>
  </si>
  <si>
    <t>GA110+ (5,2 / 6,9 / 8,6/10,4)</t>
  </si>
  <si>
    <t>GA90+, GA110+, GA132+, GA160+</t>
  </si>
  <si>
    <t>GA110+, GA132+(5,2Bar), GA160+(6,9bar-8,6bar)</t>
  </si>
  <si>
    <t>GA 132+ - BRP071853 a BRP094855</t>
  </si>
  <si>
    <t>GA132+ (10,4 / 13,8 Bar) 280mm</t>
  </si>
  <si>
    <t>GA132+ (6,9 / 8,6 Bar) 450mm</t>
  </si>
  <si>
    <t>GA132+ (13,8 Bar)</t>
  </si>
  <si>
    <t>GA132+ (5,2 / 6,9 / 8,6/10,4 Bar)</t>
  </si>
  <si>
    <t>GA132+ (5,2  Bar) 620mm</t>
  </si>
  <si>
    <t>GA 160+ - BRP071853 a BRP094855</t>
  </si>
  <si>
    <t>GA160+ (13,8 Bar) 280mm</t>
  </si>
  <si>
    <t>GA160+ (8,6 / 10,4 Bar) 450mm</t>
  </si>
  <si>
    <t>GA160+ (5,2 / 6,9  Bar) 620mm</t>
  </si>
  <si>
    <t>GA 7, 11, 15 VSD+</t>
  </si>
  <si>
    <t>API 250000 ...</t>
  </si>
  <si>
    <t>Blow-off &amp; CPC</t>
  </si>
  <si>
    <t>Roto Inject</t>
  </si>
  <si>
    <t>Roto Xtend</t>
  </si>
  <si>
    <t>220V - Secador</t>
  </si>
  <si>
    <t>110V - Resfriador</t>
  </si>
  <si>
    <t>GA18,22,26,30,37VSD+</t>
  </si>
  <si>
    <t>BQD104127...</t>
  </si>
  <si>
    <t>220V-Secador</t>
  </si>
  <si>
    <t>110V-Resfriador</t>
  </si>
  <si>
    <t>G2,G4,G5eG7</t>
  </si>
  <si>
    <t>BQD106136...</t>
  </si>
  <si>
    <t>GA 180 VSD - 315.xxx  a BRP076033</t>
  </si>
  <si>
    <t>GAz90 - GAz110 - GAz132 - GAz160</t>
  </si>
  <si>
    <t>GAz 90 a GAz160  BQD105726...</t>
  </si>
  <si>
    <t>GAZelle</t>
  </si>
  <si>
    <t>GA37VSD AII - 400.001 ...</t>
  </si>
  <si>
    <t>GA50VSD AII - 400.001 ...</t>
  </si>
  <si>
    <t>BQD105772...</t>
  </si>
  <si>
    <t>GA7 VSD+, GA11 VSD+ e GA15 VSD+</t>
  </si>
  <si>
    <t>BQD100429 ...</t>
  </si>
  <si>
    <t>GAz132 - GAz160VSD - BQD105726...</t>
  </si>
  <si>
    <t>BQD111277 ......</t>
  </si>
  <si>
    <t>G4 / G5 / G7</t>
  </si>
  <si>
    <t>BQR128065...</t>
  </si>
  <si>
    <t>G7L - G11</t>
  </si>
  <si>
    <t>BQD121003...</t>
  </si>
  <si>
    <t>G15,G18,G22,G15VSD,GA18VSD,G22VSD</t>
  </si>
  <si>
    <t>BQD121056...</t>
  </si>
  <si>
    <t>GA 11+,15+,18+, 22+,26+,30</t>
  </si>
  <si>
    <t>BQD120814....</t>
  </si>
  <si>
    <t>GA15,GA18,GA22,GA26</t>
  </si>
  <si>
    <t>BQD114081...</t>
  </si>
  <si>
    <t>BQD113588..</t>
  </si>
  <si>
    <t>GA55,GA55+,GA75,GA75+,GA90</t>
  </si>
  <si>
    <t>BQD111845....</t>
  </si>
  <si>
    <t>GA37 VSD++, GA45 VSD+, GA55 VSD+</t>
  </si>
  <si>
    <t>e GA75 VSD+.....</t>
  </si>
  <si>
    <t>BQD110170...</t>
  </si>
  <si>
    <t>GA75LVSD+,GA90VSD+,GA110VSD+</t>
  </si>
  <si>
    <t>BQD118824...</t>
  </si>
  <si>
    <t>G110, G110VSD</t>
  </si>
  <si>
    <t>BQD122961...</t>
  </si>
  <si>
    <t>G160,G200,G250,G160VSD,G200VSD,G250VSDVSD</t>
  </si>
  <si>
    <t>BQR122666...</t>
  </si>
  <si>
    <t>1998</t>
  </si>
  <si>
    <t>BQD113134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</si>
</sst>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0000000000"/>
    <numFmt numFmtId="166" formatCode="0000\ 0000\ 00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  <font>
      <b/>
      <sz val="11"/>
      <name val="Calibri"/>
      <family val="2"/>
      <scheme val="minor"/>
    </font>
    <font>
      <b/>
      <sz val="16.5"/>
      <color theme="0"/>
      <name val="Arial"/>
      <family val="2"/>
    </font>
    <font>
      <u/>
      <sz val="8"/>
      <color rgb="FF0033CC"/>
      <name val="Arial"/>
      <family val="2"/>
    </font>
    <font>
      <b/>
      <sz val="18"/>
      <name val="Arial"/>
      <family val="2"/>
    </font>
    <font>
      <b/>
      <sz val="26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8"/>
      <color theme="10"/>
      <name val="Arial"/>
      <family val="2"/>
    </font>
    <font>
      <b/>
      <sz val="8"/>
      <color rgb="FF0033CC"/>
      <name val="Arial"/>
      <family val="2"/>
    </font>
    <font>
      <sz val="10"/>
      <color theme="8" tint="-0.249977111117893"/>
      <name val="Arial"/>
      <family val="2"/>
    </font>
    <font>
      <sz val="11"/>
      <name val="Calibri"/>
      <family val="2"/>
      <scheme val="minor"/>
    </font>
    <font>
      <b/>
      <sz val="16"/>
      <color theme="0"/>
      <name val="Arial"/>
      <family val="2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rgb="FF0033CC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u/>
      <sz val="8"/>
      <color rgb="FF002060"/>
      <name val="Arial"/>
      <family val="2"/>
    </font>
    <font>
      <b/>
      <sz val="8"/>
      <color rgb="FF002060"/>
      <name val="Arial"/>
      <family val="2"/>
    </font>
    <font>
      <sz val="8"/>
      <color rgb="FF002060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8"/>
      <color rgb="FFFF0000"/>
      <name val="Arial"/>
      <family val="2"/>
    </font>
    <font>
      <b/>
      <sz val="22"/>
      <color theme="0"/>
      <name val="Arial"/>
      <family val="2"/>
    </font>
    <font>
      <u/>
      <sz val="8"/>
      <name val="Arial"/>
      <family val="2"/>
    </font>
    <font>
      <b/>
      <sz val="7"/>
      <color rgb="FFFF0000"/>
      <name val="Arial"/>
      <family val="2"/>
    </font>
    <font>
      <b/>
      <sz val="7"/>
      <color rgb="FF002060"/>
      <name val="Arial"/>
      <family val="2"/>
    </font>
    <font>
      <b/>
      <sz val="7"/>
      <name val="Arial"/>
      <family val="2"/>
    </font>
    <font>
      <b/>
      <u/>
      <sz val="7"/>
      <color rgb="FFFF0000"/>
      <name val="Arial"/>
      <family val="2"/>
    </font>
    <font>
      <b/>
      <u/>
      <sz val="7"/>
      <color rgb="FF00206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8"/>
      <color theme="8" tint="-0.499984740745262"/>
      <name val="Arial"/>
      <family val="2"/>
    </font>
    <font>
      <b/>
      <sz val="8"/>
      <color theme="8" tint="-0.499984740745262"/>
      <name val="Arial"/>
      <family val="2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2B6E0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theme="0"/>
      </bottom>
      <diagonal/>
    </border>
    <border>
      <left style="medium">
        <color rgb="FF0070C0"/>
      </left>
      <right/>
      <top/>
      <bottom style="medium">
        <color theme="0"/>
      </bottom>
      <diagonal/>
    </border>
    <border>
      <left style="medium">
        <color rgb="FF0070C0"/>
      </left>
      <right/>
      <top style="medium">
        <color rgb="FF0070C0"/>
      </top>
      <bottom style="medium">
        <color theme="0"/>
      </bottom>
      <diagonal/>
    </border>
    <border>
      <left/>
      <right/>
      <top style="medium">
        <color rgb="FF0070C0"/>
      </top>
      <bottom style="medium">
        <color theme="0"/>
      </bottom>
      <diagonal/>
    </border>
    <border>
      <left/>
      <right style="medium">
        <color rgb="FF0070C0"/>
      </right>
      <top style="medium">
        <color rgb="FF0070C0"/>
      </top>
      <bottom style="medium">
        <color theme="0"/>
      </bottom>
      <diagonal/>
    </border>
    <border>
      <left style="medium">
        <color rgb="FF0070C0"/>
      </left>
      <right/>
      <top style="medium">
        <color theme="0"/>
      </top>
      <bottom style="medium">
        <color rgb="FF0070C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70C0"/>
      </bottom>
      <diagonal/>
    </border>
    <border>
      <left/>
      <right style="medium">
        <color rgb="FF0070C0"/>
      </right>
      <top style="medium">
        <color theme="0"/>
      </top>
      <bottom style="medium">
        <color rgb="FF0070C0"/>
      </bottom>
      <diagonal/>
    </border>
    <border>
      <left style="medium">
        <color theme="0"/>
      </left>
      <right/>
      <top style="medium">
        <color theme="0"/>
      </top>
      <bottom style="medium">
        <color rgb="FF0070C0"/>
      </bottom>
      <diagonal/>
    </border>
    <border>
      <left/>
      <right/>
      <top style="medium">
        <color theme="0"/>
      </top>
      <bottom style="medium">
        <color rgb="FF0070C0"/>
      </bottom>
      <diagonal/>
    </border>
    <border>
      <left style="medium">
        <color rgb="FF0070C0"/>
      </left>
      <right style="medium">
        <color theme="0"/>
      </right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rgb="FF0070C0"/>
      </right>
      <top style="medium">
        <color rgb="FF0070C0"/>
      </top>
      <bottom style="thin">
        <color theme="0"/>
      </bottom>
      <diagonal/>
    </border>
    <border>
      <left style="medium">
        <color rgb="FF0070C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 style="medium">
        <color theme="0"/>
      </right>
      <top style="thin">
        <color theme="0"/>
      </top>
      <bottom style="medium">
        <color rgb="FF0070C0"/>
      </bottom>
      <diagonal/>
    </border>
    <border>
      <left style="medium">
        <color theme="0"/>
      </left>
      <right style="medium">
        <color rgb="FF0070C0"/>
      </right>
      <top style="thin">
        <color theme="0"/>
      </top>
      <bottom style="medium">
        <color rgb="FF0070C0"/>
      </bottom>
      <diagonal/>
    </border>
    <border>
      <left style="medium">
        <color rgb="FF0070C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rgb="FF0070C0"/>
      </top>
      <bottom style="thin">
        <color theme="0"/>
      </bottom>
      <diagonal/>
    </border>
    <border>
      <left/>
      <right style="medium">
        <color theme="0"/>
      </right>
      <top style="medium">
        <color rgb="FF0070C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rgb="FF0070C0"/>
      </bottom>
      <diagonal/>
    </border>
    <border>
      <left/>
      <right style="medium">
        <color theme="0"/>
      </right>
      <top style="thin">
        <color theme="0"/>
      </top>
      <bottom style="medium">
        <color rgb="FF0070C0"/>
      </bottom>
      <diagonal/>
    </border>
    <border>
      <left style="medium">
        <color rgb="FF0070C0"/>
      </left>
      <right/>
      <top style="thin">
        <color theme="0"/>
      </top>
      <bottom style="thin">
        <color theme="0"/>
      </bottom>
      <diagonal/>
    </border>
    <border>
      <left/>
      <right style="medium">
        <color rgb="FF0070C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rgb="FF0070C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medium">
        <color rgb="FF0070C0"/>
      </left>
      <right style="medium">
        <color theme="0"/>
      </right>
      <top/>
      <bottom style="thin">
        <color theme="0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rgb="FF0070C0"/>
      </bottom>
      <diagonal/>
    </border>
    <border>
      <left/>
      <right/>
      <top style="medium">
        <color theme="0" tint="-4.9989318521683403E-2"/>
      </top>
      <bottom style="medium">
        <color rgb="FF0070C0"/>
      </bottom>
      <diagonal/>
    </border>
    <border>
      <left/>
      <right style="medium">
        <color rgb="FF0070C0"/>
      </right>
      <top style="medium">
        <color theme="0" tint="-4.9989318521683403E-2"/>
      </top>
      <bottom style="medium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/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theme="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rgb="FF0070C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70C0"/>
      </left>
      <right style="medium">
        <color theme="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rgb="FF0070C0"/>
      </top>
      <bottom style="medium">
        <color rgb="FF0070C0"/>
      </bottom>
      <diagonal/>
    </border>
    <border>
      <left style="medium">
        <color theme="4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rgb="FF0070C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535">
    <xf numFmtId="0" fontId="0" fillId="0" borderId="0" xfId="0"/>
    <xf numFmtId="0" fontId="1" fillId="0" borderId="0" xfId="1"/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4" fillId="0" borderId="0" xfId="1" applyFont="1"/>
    <xf numFmtId="0" fontId="7" fillId="0" borderId="0" xfId="1" applyFont="1" applyAlignment="1">
      <alignment horizontal="center"/>
    </xf>
    <xf numFmtId="0" fontId="13" fillId="3" borderId="12" xfId="1" applyFont="1" applyFill="1" applyBorder="1" applyAlignment="1">
      <alignment horizontal="left"/>
    </xf>
    <xf numFmtId="0" fontId="15" fillId="3" borderId="17" xfId="1" applyFont="1" applyFill="1" applyBorder="1" applyAlignment="1">
      <alignment horizontal="center"/>
    </xf>
    <xf numFmtId="0" fontId="15" fillId="3" borderId="18" xfId="1" applyFont="1" applyFill="1" applyBorder="1" applyAlignment="1">
      <alignment horizontal="center"/>
    </xf>
    <xf numFmtId="0" fontId="15" fillId="3" borderId="19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2" fillId="3" borderId="0" xfId="1" applyFont="1" applyFill="1" applyAlignment="1">
      <alignment horizontal="left"/>
    </xf>
    <xf numFmtId="0" fontId="7" fillId="0" borderId="0" xfId="1" applyFont="1"/>
    <xf numFmtId="0" fontId="1" fillId="0" borderId="0" xfId="1" applyAlignment="1" applyProtection="1">
      <alignment horizontal="left"/>
      <protection hidden="1"/>
    </xf>
    <xf numFmtId="0" fontId="1" fillId="0" borderId="0" xfId="1" applyAlignment="1" applyProtection="1">
      <alignment horizontal="center"/>
      <protection hidden="1"/>
    </xf>
    <xf numFmtId="0" fontId="14" fillId="0" borderId="0" xfId="1" applyFont="1" applyProtection="1">
      <protection hidden="1"/>
    </xf>
    <xf numFmtId="0" fontId="1" fillId="0" borderId="0" xfId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4" fillId="0" borderId="0" xfId="2" applyAlignment="1" applyProtection="1">
      <alignment horizontal="center"/>
      <protection hidden="1"/>
    </xf>
    <xf numFmtId="0" fontId="13" fillId="3" borderId="12" xfId="1" applyFont="1" applyFill="1" applyBorder="1" applyAlignment="1" applyProtection="1">
      <alignment horizontal="left"/>
      <protection hidden="1"/>
    </xf>
    <xf numFmtId="0" fontId="12" fillId="3" borderId="0" xfId="1" applyFont="1" applyFill="1" applyAlignment="1" applyProtection="1">
      <alignment horizontal="left"/>
      <protection hidden="1"/>
    </xf>
    <xf numFmtId="0" fontId="15" fillId="3" borderId="17" xfId="1" applyFont="1" applyFill="1" applyBorder="1" applyAlignment="1" applyProtection="1">
      <alignment horizontal="center"/>
      <protection hidden="1"/>
    </xf>
    <xf numFmtId="0" fontId="15" fillId="3" borderId="18" xfId="1" applyFont="1" applyFill="1" applyBorder="1" applyAlignment="1" applyProtection="1">
      <alignment horizontal="center"/>
      <protection hidden="1"/>
    </xf>
    <xf numFmtId="0" fontId="15" fillId="3" borderId="19" xfId="1" applyFont="1" applyFill="1" applyBorder="1" applyAlignment="1" applyProtection="1">
      <alignment horizontal="center"/>
      <protection hidden="1"/>
    </xf>
    <xf numFmtId="164" fontId="1" fillId="0" borderId="22" xfId="1" applyNumberFormat="1" applyBorder="1" applyAlignment="1" applyProtection="1">
      <alignment horizontal="center"/>
      <protection hidden="1"/>
    </xf>
    <xf numFmtId="0" fontId="1" fillId="0" borderId="23" xfId="1" applyBorder="1" applyProtection="1">
      <protection hidden="1"/>
    </xf>
    <xf numFmtId="164" fontId="1" fillId="0" borderId="24" xfId="1" applyNumberFormat="1" applyBorder="1" applyAlignment="1" applyProtection="1">
      <alignment horizontal="center"/>
      <protection hidden="1"/>
    </xf>
    <xf numFmtId="0" fontId="1" fillId="0" borderId="25" xfId="1" applyBorder="1" applyProtection="1">
      <protection hidden="1"/>
    </xf>
    <xf numFmtId="0" fontId="7" fillId="0" borderId="0" xfId="1" applyFont="1" applyAlignment="1" applyProtection="1">
      <alignment horizontal="left"/>
      <protection hidden="1"/>
    </xf>
    <xf numFmtId="164" fontId="1" fillId="0" borderId="26" xfId="1" applyNumberFormat="1" applyBorder="1" applyAlignment="1" applyProtection="1">
      <alignment horizontal="center"/>
      <protection hidden="1"/>
    </xf>
    <xf numFmtId="0" fontId="1" fillId="0" borderId="27" xfId="1" applyBorder="1" applyProtection="1">
      <protection hidden="1"/>
    </xf>
    <xf numFmtId="0" fontId="9" fillId="0" borderId="0" xfId="1" applyFont="1" applyAlignment="1" applyProtection="1">
      <alignment horizontal="left"/>
      <protection hidden="1"/>
    </xf>
    <xf numFmtId="165" fontId="9" fillId="0" borderId="0" xfId="1" applyNumberFormat="1" applyFont="1" applyAlignment="1" applyProtection="1">
      <alignment horizontal="center"/>
      <protection hidden="1"/>
    </xf>
    <xf numFmtId="0" fontId="14" fillId="0" borderId="0" xfId="1" applyFont="1" applyAlignment="1" applyProtection="1">
      <alignment horizont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vertical="center"/>
      <protection hidden="1"/>
    </xf>
    <xf numFmtId="0" fontId="9" fillId="0" borderId="0" xfId="1" applyFont="1" applyAlignment="1" applyProtection="1">
      <alignment horizontal="center"/>
      <protection hidden="1"/>
    </xf>
    <xf numFmtId="0" fontId="22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0" xfId="2" applyFont="1" applyBorder="1" applyAlignment="1" applyProtection="1">
      <alignment horizontal="center" vertical="center"/>
      <protection hidden="1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5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2" borderId="0" xfId="1" applyFont="1" applyFill="1" applyProtection="1">
      <protection hidden="1"/>
    </xf>
    <xf numFmtId="0" fontId="26" fillId="0" borderId="0" xfId="0" applyFont="1" applyProtection="1">
      <protection hidden="1"/>
    </xf>
    <xf numFmtId="1" fontId="7" fillId="0" borderId="0" xfId="1" applyNumberFormat="1" applyFont="1" applyAlignment="1" applyProtection="1">
      <alignment horizontal="left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left" vertical="center"/>
      <protection hidden="1"/>
    </xf>
    <xf numFmtId="0" fontId="10" fillId="3" borderId="48" xfId="1" applyFont="1" applyFill="1" applyBorder="1" applyAlignment="1" applyProtection="1">
      <alignment horizontal="center"/>
      <protection hidden="1"/>
    </xf>
    <xf numFmtId="0" fontId="9" fillId="0" borderId="6" xfId="1" applyFont="1" applyBorder="1" applyAlignment="1" applyProtection="1">
      <alignment horizontal="left" vertical="center"/>
      <protection hidden="1"/>
    </xf>
    <xf numFmtId="0" fontId="9" fillId="0" borderId="5" xfId="1" applyFont="1" applyBorder="1" applyAlignment="1" applyProtection="1">
      <alignment horizontal="left" vertical="center"/>
      <protection hidden="1"/>
    </xf>
    <xf numFmtId="0" fontId="24" fillId="0" borderId="4" xfId="2" applyFont="1" applyBorder="1" applyAlignment="1" applyProtection="1">
      <alignment horizontal="center" vertical="center"/>
      <protection hidden="1"/>
    </xf>
    <xf numFmtId="0" fontId="9" fillId="4" borderId="6" xfId="1" applyFont="1" applyFill="1" applyBorder="1" applyAlignment="1" applyProtection="1">
      <alignment horizontal="left" vertical="center"/>
      <protection hidden="1"/>
    </xf>
    <xf numFmtId="0" fontId="9" fillId="4" borderId="5" xfId="1" applyFont="1" applyFill="1" applyBorder="1" applyAlignment="1" applyProtection="1">
      <alignment horizontal="left" vertical="center"/>
      <protection hidden="1"/>
    </xf>
    <xf numFmtId="0" fontId="24" fillId="4" borderId="4" xfId="2" applyFont="1" applyFill="1" applyBorder="1" applyAlignment="1" applyProtection="1">
      <alignment horizontal="center" vertical="center"/>
      <protection hidden="1"/>
    </xf>
    <xf numFmtId="0" fontId="9" fillId="0" borderId="7" xfId="1" applyFont="1" applyBorder="1" applyAlignment="1" applyProtection="1">
      <alignment horizontal="left" vertical="center"/>
      <protection hidden="1"/>
    </xf>
    <xf numFmtId="0" fontId="24" fillId="4" borderId="4" xfId="1" applyFont="1" applyFill="1" applyBorder="1" applyAlignment="1" applyProtection="1">
      <alignment horizontal="center" vertical="center"/>
      <protection hidden="1"/>
    </xf>
    <xf numFmtId="1" fontId="1" fillId="0" borderId="0" xfId="1" applyNumberFormat="1" applyProtection="1">
      <protection hidden="1"/>
    </xf>
    <xf numFmtId="0" fontId="24" fillId="0" borderId="4" xfId="2" applyFont="1" applyFill="1" applyBorder="1" applyAlignment="1" applyProtection="1">
      <alignment horizontal="center" vertical="center"/>
      <protection hidden="1"/>
    </xf>
    <xf numFmtId="0" fontId="24" fillId="0" borderId="0" xfId="2" quotePrefix="1" applyFont="1" applyBorder="1" applyAlignment="1" applyProtection="1">
      <alignment horizontal="center" vertical="center"/>
      <protection hidden="1"/>
    </xf>
    <xf numFmtId="0" fontId="24" fillId="0" borderId="4" xfId="2" applyFont="1" applyBorder="1" applyAlignment="1" applyProtection="1">
      <alignment vertical="center"/>
      <protection hidden="1"/>
    </xf>
    <xf numFmtId="0" fontId="24" fillId="4" borderId="0" xfId="2" quotePrefix="1" applyFont="1" applyFill="1" applyBorder="1" applyAlignment="1" applyProtection="1">
      <alignment horizontal="center" vertical="center"/>
      <protection hidden="1"/>
    </xf>
    <xf numFmtId="0" fontId="24" fillId="4" borderId="4" xfId="2" applyFont="1" applyFill="1" applyBorder="1" applyAlignment="1" applyProtection="1">
      <alignment vertical="center"/>
      <protection hidden="1"/>
    </xf>
    <xf numFmtId="0" fontId="9" fillId="0" borderId="3" xfId="1" applyFont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2" xfId="2" quotePrefix="1" applyFont="1" applyBorder="1" applyAlignment="1" applyProtection="1">
      <alignment horizontal="center" vertical="center"/>
      <protection hidden="1"/>
    </xf>
    <xf numFmtId="0" fontId="9" fillId="0" borderId="11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 applyAlignment="1" applyProtection="1">
      <alignment horizontal="center"/>
      <protection hidden="1"/>
    </xf>
    <xf numFmtId="0" fontId="9" fillId="4" borderId="47" xfId="1" applyFont="1" applyFill="1" applyBorder="1" applyAlignment="1" applyProtection="1">
      <alignment horizontal="left" vertical="center"/>
      <protection hidden="1"/>
    </xf>
    <xf numFmtId="0" fontId="24" fillId="4" borderId="9" xfId="2" quotePrefix="1" applyFont="1" applyFill="1" applyBorder="1" applyAlignment="1" applyProtection="1">
      <alignment horizontal="center" vertical="center"/>
      <protection hidden="1"/>
    </xf>
    <xf numFmtId="0" fontId="24" fillId="4" borderId="9" xfId="2" applyFont="1" applyFill="1" applyBorder="1" applyAlignment="1" applyProtection="1">
      <alignment horizontal="center" vertical="center"/>
      <protection hidden="1"/>
    </xf>
    <xf numFmtId="0" fontId="24" fillId="0" borderId="0" xfId="2" applyFont="1" applyBorder="1" applyAlignment="1" applyProtection="1">
      <alignment horizontal="center" vertical="center"/>
      <protection hidden="1"/>
    </xf>
    <xf numFmtId="0" fontId="24" fillId="4" borderId="0" xfId="2" applyFont="1" applyFill="1" applyBorder="1" applyAlignment="1" applyProtection="1">
      <alignment horizontal="center" vertical="center"/>
      <protection hidden="1"/>
    </xf>
    <xf numFmtId="0" fontId="24" fillId="0" borderId="2" xfId="2" applyFont="1" applyBorder="1" applyAlignment="1" applyProtection="1">
      <alignment horizontal="center" vertical="center"/>
      <protection hidden="1"/>
    </xf>
    <xf numFmtId="0" fontId="9" fillId="4" borderId="3" xfId="1" applyFont="1" applyFill="1" applyBorder="1" applyAlignment="1" applyProtection="1">
      <alignment horizontal="left" vertical="center"/>
      <protection hidden="1"/>
    </xf>
    <xf numFmtId="0" fontId="19" fillId="4" borderId="7" xfId="2" applyFont="1" applyFill="1" applyBorder="1" applyAlignment="1" applyProtection="1">
      <alignment horizontal="center" vertical="center"/>
      <protection hidden="1"/>
    </xf>
    <xf numFmtId="0" fontId="24" fillId="4" borderId="2" xfId="2" applyFont="1" applyFill="1" applyBorder="1" applyAlignment="1" applyProtection="1">
      <alignment horizontal="center" vertical="center"/>
      <protection hidden="1"/>
    </xf>
    <xf numFmtId="0" fontId="9" fillId="0" borderId="47" xfId="1" applyFont="1" applyBorder="1" applyAlignment="1" applyProtection="1">
      <alignment horizontal="left" vertical="center"/>
      <protection hidden="1"/>
    </xf>
    <xf numFmtId="0" fontId="24" fillId="0" borderId="9" xfId="2" applyFont="1" applyBorder="1" applyAlignment="1" applyProtection="1">
      <alignment horizontal="center" vertical="center"/>
      <protection hidden="1"/>
    </xf>
    <xf numFmtId="0" fontId="24" fillId="0" borderId="8" xfId="2" applyFont="1" applyBorder="1" applyAlignment="1" applyProtection="1">
      <alignment vertical="center"/>
      <protection hidden="1"/>
    </xf>
    <xf numFmtId="0" fontId="24" fillId="0" borderId="4" xfId="1" applyFont="1" applyBorder="1" applyAlignment="1" applyProtection="1">
      <alignment horizontal="center" vertical="center"/>
      <protection hidden="1"/>
    </xf>
    <xf numFmtId="0" fontId="24" fillId="4" borderId="1" xfId="1" applyFont="1" applyFill="1" applyBorder="1" applyAlignment="1" applyProtection="1">
      <alignment horizontal="center" vertical="center"/>
      <protection hidden="1"/>
    </xf>
    <xf numFmtId="0" fontId="24" fillId="4" borderId="1" xfId="2" applyFont="1" applyFill="1" applyBorder="1" applyAlignment="1" applyProtection="1">
      <alignment horizontal="center" vertical="center"/>
      <protection hidden="1"/>
    </xf>
    <xf numFmtId="0" fontId="25" fillId="0" borderId="0" xfId="1" applyFont="1" applyProtection="1">
      <protection hidden="1"/>
    </xf>
    <xf numFmtId="0" fontId="25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0" fontId="22" fillId="0" borderId="0" xfId="1" applyFont="1" applyAlignment="1" applyProtection="1">
      <alignment horizontal="left" vertical="center"/>
      <protection hidden="1"/>
    </xf>
    <xf numFmtId="0" fontId="7" fillId="0" borderId="0" xfId="1" applyFont="1" applyProtection="1"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164" fontId="1" fillId="0" borderId="0" xfId="1" applyNumberFormat="1" applyAlignment="1" applyProtection="1">
      <alignment horizontal="center"/>
      <protection hidden="1"/>
    </xf>
    <xf numFmtId="164" fontId="1" fillId="0" borderId="40" xfId="1" applyNumberFormat="1" applyBorder="1" applyAlignment="1" applyProtection="1">
      <alignment horizontal="center"/>
      <protection hidden="1"/>
    </xf>
    <xf numFmtId="0" fontId="1" fillId="0" borderId="38" xfId="1" applyBorder="1" applyProtection="1">
      <protection hidden="1"/>
    </xf>
    <xf numFmtId="164" fontId="1" fillId="0" borderId="36" xfId="1" applyNumberFormat="1" applyBorder="1" applyAlignment="1" applyProtection="1">
      <alignment horizontal="center"/>
      <protection hidden="1"/>
    </xf>
    <xf numFmtId="0" fontId="1" fillId="0" borderId="37" xfId="1" applyBorder="1" applyProtection="1">
      <protection hidden="1"/>
    </xf>
    <xf numFmtId="0" fontId="1" fillId="0" borderId="39" xfId="1" applyBorder="1" applyProtection="1">
      <protection hidden="1"/>
    </xf>
    <xf numFmtId="0" fontId="10" fillId="3" borderId="14" xfId="1" applyFont="1" applyFill="1" applyBorder="1" applyAlignment="1" applyProtection="1">
      <alignment vertical="center"/>
      <protection hidden="1"/>
    </xf>
    <xf numFmtId="0" fontId="10" fillId="3" borderId="15" xfId="1" applyFont="1" applyFill="1" applyBorder="1" applyAlignment="1" applyProtection="1">
      <alignment vertical="center"/>
      <protection hidden="1"/>
    </xf>
    <xf numFmtId="0" fontId="10" fillId="3" borderId="16" xfId="1" applyFont="1" applyFill="1" applyBorder="1" applyAlignment="1" applyProtection="1">
      <alignment vertical="center"/>
      <protection hidden="1"/>
    </xf>
    <xf numFmtId="0" fontId="12" fillId="3" borderId="17" xfId="1" applyFont="1" applyFill="1" applyBorder="1" applyProtection="1">
      <protection hidden="1"/>
    </xf>
    <xf numFmtId="0" fontId="12" fillId="3" borderId="21" xfId="1" applyFont="1" applyFill="1" applyBorder="1" applyProtection="1">
      <protection hidden="1"/>
    </xf>
    <xf numFmtId="0" fontId="1" fillId="0" borderId="30" xfId="1" applyBorder="1" applyProtection="1">
      <protection hidden="1"/>
    </xf>
    <xf numFmtId="164" fontId="1" fillId="0" borderId="31" xfId="1" applyNumberFormat="1" applyBorder="1" applyAlignment="1" applyProtection="1">
      <alignment horizontal="center"/>
      <protection hidden="1"/>
    </xf>
    <xf numFmtId="0" fontId="1" fillId="0" borderId="32" xfId="1" applyBorder="1" applyProtection="1">
      <protection hidden="1"/>
    </xf>
    <xf numFmtId="164" fontId="1" fillId="0" borderId="33" xfId="1" applyNumberFormat="1" applyBorder="1" applyAlignment="1" applyProtection="1">
      <alignment horizontal="center"/>
      <protection hidden="1"/>
    </xf>
    <xf numFmtId="0" fontId="1" fillId="0" borderId="34" xfId="1" applyBorder="1" applyProtection="1">
      <protection hidden="1"/>
    </xf>
    <xf numFmtId="164" fontId="1" fillId="0" borderId="35" xfId="1" applyNumberFormat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0" fontId="16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wrapText="1"/>
      <protection hidden="1"/>
    </xf>
    <xf numFmtId="0" fontId="3" fillId="0" borderId="0" xfId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3" borderId="0" xfId="1" applyFont="1" applyFill="1" applyAlignment="1" applyProtection="1">
      <alignment horizontal="left"/>
      <protection hidden="1"/>
    </xf>
    <xf numFmtId="0" fontId="18" fillId="3" borderId="12" xfId="1" applyFont="1" applyFill="1" applyBorder="1" applyAlignment="1" applyProtection="1">
      <alignment horizontal="left"/>
      <protection hidden="1"/>
    </xf>
    <xf numFmtId="1" fontId="15" fillId="0" borderId="0" xfId="1" applyNumberFormat="1" applyFont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32" fillId="2" borderId="0" xfId="1" applyFont="1" applyFill="1" applyProtection="1">
      <protection hidden="1"/>
    </xf>
    <xf numFmtId="0" fontId="32" fillId="0" borderId="0" xfId="1" applyFont="1" applyProtection="1">
      <protection hidden="1"/>
    </xf>
    <xf numFmtId="0" fontId="32" fillId="2" borderId="0" xfId="0" applyFont="1" applyFill="1"/>
    <xf numFmtId="0" fontId="2" fillId="2" borderId="0" xfId="0" applyFont="1" applyFill="1"/>
    <xf numFmtId="0" fontId="5" fillId="4" borderId="6" xfId="2" applyFont="1" applyFill="1" applyBorder="1" applyAlignment="1" applyProtection="1">
      <alignment horizontal="center" vertical="center"/>
      <protection hidden="1"/>
    </xf>
    <xf numFmtId="0" fontId="5" fillId="0" borderId="6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left" vertical="center" indent="5"/>
      <protection hidden="1"/>
    </xf>
    <xf numFmtId="0" fontId="5" fillId="4" borderId="2" xfId="2" applyFont="1" applyFill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3" fillId="0" borderId="0" xfId="2" quotePrefix="1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23" fillId="0" borderId="0" xfId="2" applyFont="1" applyBorder="1" applyAlignment="1" applyProtection="1">
      <alignment horizontal="center" vertical="center"/>
      <protection hidden="1"/>
    </xf>
    <xf numFmtId="0" fontId="35" fillId="4" borderId="1" xfId="2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6" fillId="3" borderId="12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15" fillId="3" borderId="28" xfId="0" applyFont="1" applyFill="1" applyBorder="1" applyAlignment="1">
      <alignment horizontal="center"/>
    </xf>
    <xf numFmtId="0" fontId="15" fillId="3" borderId="53" xfId="0" applyFont="1" applyFill="1" applyBorder="1" applyAlignment="1">
      <alignment horizontal="center"/>
    </xf>
    <xf numFmtId="0" fontId="15" fillId="3" borderId="53" xfId="0" applyFont="1" applyFill="1" applyBorder="1" applyAlignment="1">
      <alignment horizontal="left"/>
    </xf>
    <xf numFmtId="0" fontId="15" fillId="3" borderId="52" xfId="0" applyFont="1" applyFill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2" fillId="0" borderId="0" xfId="0" applyFont="1"/>
    <xf numFmtId="0" fontId="12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38" fillId="0" borderId="6" xfId="2" applyFont="1" applyBorder="1" applyAlignment="1" applyProtection="1">
      <alignment horizontal="center" vertical="center"/>
      <protection hidden="1"/>
    </xf>
    <xf numFmtId="0" fontId="39" fillId="0" borderId="4" xfId="2" quotePrefix="1" applyFont="1" applyBorder="1" applyAlignment="1" applyProtection="1">
      <alignment horizontal="center" vertical="center"/>
      <protection hidden="1"/>
    </xf>
    <xf numFmtId="0" fontId="38" fillId="4" borderId="6" xfId="2" applyFont="1" applyFill="1" applyBorder="1" applyAlignment="1" applyProtection="1">
      <alignment horizontal="center" vertical="center"/>
      <protection hidden="1"/>
    </xf>
    <xf numFmtId="0" fontId="39" fillId="4" borderId="4" xfId="2" applyFont="1" applyFill="1" applyBorder="1" applyAlignment="1" applyProtection="1">
      <alignment horizontal="center" vertical="center"/>
      <protection hidden="1"/>
    </xf>
    <xf numFmtId="0" fontId="38" fillId="4" borderId="0" xfId="2" applyFont="1" applyFill="1" applyBorder="1" applyAlignment="1" applyProtection="1">
      <alignment vertical="center"/>
      <protection hidden="1"/>
    </xf>
    <xf numFmtId="0" fontId="40" fillId="0" borderId="7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38" fillId="0" borderId="2" xfId="2" applyFont="1" applyBorder="1" applyAlignment="1" applyProtection="1">
      <alignment vertical="center"/>
      <protection hidden="1"/>
    </xf>
    <xf numFmtId="0" fontId="38" fillId="0" borderId="0" xfId="2" applyFont="1" applyBorder="1" applyAlignment="1" applyProtection="1">
      <alignment horizontal="center" vertical="center"/>
      <protection hidden="1"/>
    </xf>
    <xf numFmtId="0" fontId="38" fillId="0" borderId="0" xfId="2" applyFont="1" applyBorder="1" applyAlignment="1" applyProtection="1">
      <alignment vertical="center"/>
      <protection hidden="1"/>
    </xf>
    <xf numFmtId="0" fontId="39" fillId="0" borderId="4" xfId="2" applyFont="1" applyBorder="1" applyAlignment="1" applyProtection="1">
      <alignment vertical="center"/>
      <protection hidden="1"/>
    </xf>
    <xf numFmtId="0" fontId="38" fillId="4" borderId="0" xfId="2" applyFont="1" applyFill="1" applyBorder="1" applyAlignment="1" applyProtection="1">
      <alignment horizontal="center" vertical="center"/>
      <protection hidden="1"/>
    </xf>
    <xf numFmtId="0" fontId="39" fillId="4" borderId="4" xfId="2" applyFont="1" applyFill="1" applyBorder="1" applyAlignment="1" applyProtection="1">
      <alignment vertical="center"/>
      <protection hidden="1"/>
    </xf>
    <xf numFmtId="0" fontId="39" fillId="0" borderId="2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/>
      <protection hidden="1"/>
    </xf>
    <xf numFmtId="0" fontId="38" fillId="0" borderId="2" xfId="2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vertical="center"/>
      <protection hidden="1"/>
    </xf>
    <xf numFmtId="0" fontId="38" fillId="4" borderId="10" xfId="2" applyFont="1" applyFill="1" applyBorder="1" applyAlignment="1" applyProtection="1">
      <alignment horizontal="center" vertical="center"/>
      <protection hidden="1"/>
    </xf>
    <xf numFmtId="0" fontId="38" fillId="4" borderId="9" xfId="2" applyFont="1" applyFill="1" applyBorder="1" applyAlignment="1" applyProtection="1">
      <alignment horizontal="center" vertical="center"/>
      <protection hidden="1"/>
    </xf>
    <xf numFmtId="0" fontId="38" fillId="4" borderId="9" xfId="2" applyFont="1" applyFill="1" applyBorder="1" applyAlignment="1" applyProtection="1">
      <alignment vertical="center"/>
      <protection hidden="1"/>
    </xf>
    <xf numFmtId="0" fontId="39" fillId="4" borderId="8" xfId="2" applyFont="1" applyFill="1" applyBorder="1" applyAlignment="1" applyProtection="1">
      <alignment vertical="center"/>
      <protection hidden="1"/>
    </xf>
    <xf numFmtId="0" fontId="38" fillId="4" borderId="7" xfId="2" applyFont="1" applyFill="1" applyBorder="1" applyAlignment="1" applyProtection="1">
      <alignment horizontal="center" vertical="center"/>
      <protection hidden="1"/>
    </xf>
    <xf numFmtId="0" fontId="38" fillId="4" borderId="2" xfId="2" applyFont="1" applyFill="1" applyBorder="1" applyAlignment="1" applyProtection="1">
      <alignment horizontal="center" vertical="center"/>
      <protection hidden="1"/>
    </xf>
    <xf numFmtId="0" fontId="38" fillId="4" borderId="2" xfId="2" applyFont="1" applyFill="1" applyBorder="1" applyAlignment="1" applyProtection="1">
      <alignment vertical="center"/>
      <protection hidden="1"/>
    </xf>
    <xf numFmtId="0" fontId="39" fillId="4" borderId="1" xfId="2" applyFont="1" applyFill="1" applyBorder="1" applyAlignment="1" applyProtection="1">
      <alignment vertical="center"/>
      <protection hidden="1"/>
    </xf>
    <xf numFmtId="0" fontId="38" fillId="0" borderId="10" xfId="2" applyFont="1" applyBorder="1" applyAlignment="1" applyProtection="1">
      <alignment horizontal="center" vertical="center"/>
      <protection hidden="1"/>
    </xf>
    <xf numFmtId="0" fontId="38" fillId="0" borderId="9" xfId="2" applyFont="1" applyBorder="1" applyAlignment="1" applyProtection="1">
      <alignment horizontal="center" vertical="center"/>
      <protection hidden="1"/>
    </xf>
    <xf numFmtId="0" fontId="38" fillId="0" borderId="9" xfId="2" applyFont="1" applyBorder="1" applyAlignment="1" applyProtection="1">
      <alignment vertical="center"/>
      <protection hidden="1"/>
    </xf>
    <xf numFmtId="0" fontId="40" fillId="4" borderId="2" xfId="2" applyFont="1" applyFill="1" applyBorder="1" applyAlignment="1" applyProtection="1">
      <alignment vertical="center"/>
      <protection hidden="1"/>
    </xf>
    <xf numFmtId="0" fontId="40" fillId="4" borderId="6" xfId="1" applyFont="1" applyFill="1" applyBorder="1" applyAlignment="1" applyProtection="1">
      <alignment horizontal="left" vertical="center" indent="3"/>
      <protection hidden="1"/>
    </xf>
    <xf numFmtId="0" fontId="38" fillId="0" borderId="0" xfId="2" applyFont="1" applyFill="1" applyBorder="1" applyAlignment="1" applyProtection="1">
      <alignment vertical="center"/>
      <protection hidden="1"/>
    </xf>
    <xf numFmtId="0" fontId="38" fillId="4" borderId="6" xfId="2" applyFont="1" applyFill="1" applyBorder="1" applyAlignment="1" applyProtection="1">
      <alignment horizontal="left" vertical="center" indent="3"/>
      <protection hidden="1"/>
    </xf>
    <xf numFmtId="0" fontId="38" fillId="4" borderId="0" xfId="2" applyFont="1" applyFill="1" applyBorder="1" applyAlignment="1" applyProtection="1">
      <alignment horizontal="left" vertical="center" indent="3"/>
      <protection hidden="1"/>
    </xf>
    <xf numFmtId="0" fontId="38" fillId="0" borderId="6" xfId="2" applyFont="1" applyFill="1" applyBorder="1" applyAlignment="1" applyProtection="1">
      <alignment horizontal="left" vertical="center" indent="3"/>
      <protection hidden="1"/>
    </xf>
    <xf numFmtId="0" fontId="38" fillId="0" borderId="0" xfId="2" applyFont="1" applyFill="1" applyBorder="1" applyAlignment="1" applyProtection="1">
      <alignment horizontal="left" vertical="center" indent="3"/>
      <protection hidden="1"/>
    </xf>
    <xf numFmtId="0" fontId="40" fillId="0" borderId="6" xfId="1" applyFont="1" applyBorder="1" applyAlignment="1" applyProtection="1">
      <alignment horizontal="left" vertical="center" indent="3"/>
      <protection hidden="1"/>
    </xf>
    <xf numFmtId="0" fontId="38" fillId="4" borderId="0" xfId="2" applyFont="1" applyFill="1" applyBorder="1" applyAlignment="1" applyProtection="1">
      <alignment horizontal="left" vertical="center" indent="4"/>
      <protection hidden="1"/>
    </xf>
    <xf numFmtId="0" fontId="38" fillId="0" borderId="0" xfId="2" applyFont="1" applyBorder="1" applyAlignment="1" applyProtection="1">
      <alignment horizontal="left" vertical="center" indent="4"/>
      <protection hidden="1"/>
    </xf>
    <xf numFmtId="0" fontId="40" fillId="4" borderId="7" xfId="1" applyFont="1" applyFill="1" applyBorder="1" applyAlignment="1" applyProtection="1">
      <alignment horizontal="left" vertical="center" indent="3"/>
      <protection hidden="1"/>
    </xf>
    <xf numFmtId="0" fontId="40" fillId="4" borderId="2" xfId="1" applyFont="1" applyFill="1" applyBorder="1" applyAlignment="1" applyProtection="1">
      <alignment horizontal="left" vertical="center" indent="3"/>
      <protection hidden="1"/>
    </xf>
    <xf numFmtId="0" fontId="24" fillId="0" borderId="4" xfId="2" quotePrefix="1" applyFont="1" applyBorder="1" applyAlignment="1" applyProtection="1">
      <alignment horizontal="center" vertical="center"/>
      <protection hidden="1"/>
    </xf>
    <xf numFmtId="0" fontId="24" fillId="4" borderId="4" xfId="2" quotePrefix="1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1" fillId="0" borderId="0" xfId="1" quotePrefix="1" applyProtection="1">
      <protection hidden="1"/>
    </xf>
    <xf numFmtId="0" fontId="17" fillId="0" borderId="3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5" fontId="9" fillId="0" borderId="47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2" fillId="0" borderId="0" xfId="1" applyFont="1" applyAlignment="1" applyProtection="1">
      <alignment horizontal="left"/>
      <protection hidden="1"/>
    </xf>
    <xf numFmtId="0" fontId="43" fillId="0" borderId="0" xfId="2" applyFont="1" applyBorder="1" applyAlignment="1" applyProtection="1">
      <alignment horizontal="center" vertical="center"/>
      <protection hidden="1"/>
    </xf>
    <xf numFmtId="1" fontId="42" fillId="0" borderId="0" xfId="1" applyNumberFormat="1" applyFont="1" applyAlignment="1" applyProtection="1">
      <alignment horizontal="left"/>
      <protection hidden="1"/>
    </xf>
    <xf numFmtId="0" fontId="32" fillId="0" borderId="0" xfId="1" applyFont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0" fontId="38" fillId="0" borderId="0" xfId="2" applyFont="1" applyBorder="1" applyAlignment="1" applyProtection="1">
      <alignment horizontal="left" vertical="center" indent="3"/>
      <protection hidden="1"/>
    </xf>
    <xf numFmtId="0" fontId="38" fillId="4" borderId="2" xfId="2" applyFont="1" applyFill="1" applyBorder="1" applyAlignment="1" applyProtection="1">
      <alignment horizontal="left" vertical="center" indent="3"/>
      <protection hidden="1"/>
    </xf>
    <xf numFmtId="0" fontId="38" fillId="4" borderId="2" xfId="2" applyFont="1" applyFill="1" applyBorder="1" applyAlignment="1" applyProtection="1">
      <alignment horizontal="left" vertical="center" indent="4"/>
      <protection hidden="1"/>
    </xf>
    <xf numFmtId="0" fontId="40" fillId="4" borderId="0" xfId="2" applyFont="1" applyFill="1" applyBorder="1" applyAlignment="1" applyProtection="1">
      <alignment horizontal="left" vertical="center" indent="3"/>
      <protection hidden="1"/>
    </xf>
    <xf numFmtId="0" fontId="11" fillId="3" borderId="11" xfId="1" applyFont="1" applyFill="1" applyBorder="1" applyAlignment="1" applyProtection="1">
      <alignment horizontal="center" vertical="center"/>
      <protection hidden="1"/>
    </xf>
    <xf numFmtId="0" fontId="11" fillId="3" borderId="50" xfId="1" applyFont="1" applyFill="1" applyBorder="1" applyAlignment="1" applyProtection="1">
      <alignment horizontal="center" vertical="center"/>
      <protection hidden="1"/>
    </xf>
    <xf numFmtId="0" fontId="38" fillId="0" borderId="0" xfId="2" applyFont="1" applyBorder="1" applyAlignment="1" applyProtection="1">
      <alignment horizontal="left" vertical="center" indent="2"/>
      <protection hidden="1"/>
    </xf>
    <xf numFmtId="0" fontId="38" fillId="0" borderId="9" xfId="2" applyFont="1" applyBorder="1" applyAlignment="1" applyProtection="1">
      <alignment horizontal="left" vertical="center" indent="3"/>
      <protection hidden="1"/>
    </xf>
    <xf numFmtId="0" fontId="38" fillId="4" borderId="0" xfId="2" applyFont="1" applyFill="1" applyBorder="1" applyAlignment="1" applyProtection="1">
      <alignment horizontal="left" vertical="center" indent="2"/>
      <protection hidden="1"/>
    </xf>
    <xf numFmtId="0" fontId="10" fillId="3" borderId="54" xfId="1" applyFont="1" applyFill="1" applyBorder="1" applyAlignment="1" applyProtection="1">
      <alignment horizontal="center"/>
      <protection hidden="1"/>
    </xf>
    <xf numFmtId="0" fontId="24" fillId="0" borderId="9" xfId="2" quotePrefix="1" applyFont="1" applyBorder="1" applyAlignment="1" applyProtection="1">
      <alignment horizontal="center" vertical="center"/>
      <protection hidden="1"/>
    </xf>
    <xf numFmtId="0" fontId="38" fillId="0" borderId="9" xfId="2" applyFont="1" applyBorder="1" applyAlignment="1" applyProtection="1">
      <alignment horizontal="left" vertical="center" indent="2"/>
      <protection hidden="1"/>
    </xf>
    <xf numFmtId="0" fontId="39" fillId="0" borderId="9" xfId="2" applyFont="1" applyBorder="1" applyAlignment="1" applyProtection="1">
      <alignment horizontal="center" vertical="center"/>
      <protection hidden="1"/>
    </xf>
    <xf numFmtId="0" fontId="39" fillId="0" borderId="8" xfId="2" applyFont="1" applyBorder="1" applyAlignment="1" applyProtection="1">
      <alignment horizontal="center" vertical="center"/>
      <protection hidden="1"/>
    </xf>
    <xf numFmtId="0" fontId="39" fillId="4" borderId="0" xfId="2" applyFont="1" applyFill="1" applyBorder="1" applyAlignment="1" applyProtection="1">
      <alignment horizontal="center" vertical="center"/>
      <protection hidden="1"/>
    </xf>
    <xf numFmtId="0" fontId="39" fillId="0" borderId="0" xfId="2" quotePrefix="1" applyFont="1" applyBorder="1" applyAlignment="1" applyProtection="1">
      <alignment horizontal="center" vertical="center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43" fillId="4" borderId="0" xfId="2" applyFont="1" applyFill="1" applyBorder="1" applyAlignment="1" applyProtection="1">
      <alignment horizontal="center" vertical="center"/>
      <protection hidden="1"/>
    </xf>
    <xf numFmtId="0" fontId="5" fillId="0" borderId="10" xfId="2" applyFont="1" applyBorder="1" applyAlignment="1" applyProtection="1">
      <alignment horizontal="center" vertical="center"/>
      <protection hidden="1"/>
    </xf>
    <xf numFmtId="0" fontId="23" fillId="0" borderId="9" xfId="2" applyFont="1" applyBorder="1" applyAlignment="1" applyProtection="1">
      <alignment horizontal="center" vertical="center"/>
      <protection hidden="1"/>
    </xf>
    <xf numFmtId="0" fontId="5" fillId="0" borderId="9" xfId="2" applyFont="1" applyBorder="1" applyAlignment="1" applyProtection="1">
      <alignment horizontal="center" vertical="center"/>
      <protection hidden="1"/>
    </xf>
    <xf numFmtId="0" fontId="23" fillId="0" borderId="9" xfId="2" quotePrefix="1" applyFont="1" applyBorder="1" applyAlignment="1" applyProtection="1">
      <alignment horizontal="center" vertical="center"/>
      <protection hidden="1"/>
    </xf>
    <xf numFmtId="0" fontId="23" fillId="0" borderId="8" xfId="2" quotePrefix="1" applyFont="1" applyBorder="1" applyAlignment="1" applyProtection="1">
      <alignment horizontal="center" vertical="center"/>
      <protection hidden="1"/>
    </xf>
    <xf numFmtId="0" fontId="23" fillId="4" borderId="0" xfId="2" applyFont="1" applyFill="1" applyBorder="1" applyAlignment="1" applyProtection="1">
      <alignment horizontal="center" vertical="center"/>
      <protection hidden="1"/>
    </xf>
    <xf numFmtId="0" fontId="5" fillId="4" borderId="0" xfId="2" applyFont="1" applyFill="1" applyBorder="1" applyAlignment="1" applyProtection="1">
      <alignment horizontal="center" vertical="center"/>
      <protection hidden="1"/>
    </xf>
    <xf numFmtId="0" fontId="23" fillId="4" borderId="0" xfId="2" quotePrefix="1" applyFont="1" applyFill="1" applyBorder="1" applyAlignment="1" applyProtection="1">
      <alignment horizontal="center" vertical="center"/>
      <protection hidden="1"/>
    </xf>
    <xf numFmtId="0" fontId="19" fillId="4" borderId="6" xfId="2" applyFont="1" applyFill="1" applyBorder="1" applyAlignment="1" applyProtection="1">
      <alignment horizontal="center" vertical="center"/>
      <protection hidden="1"/>
    </xf>
    <xf numFmtId="0" fontId="38" fillId="4" borderId="2" xfId="2" applyFont="1" applyFill="1" applyBorder="1" applyAlignment="1" applyProtection="1">
      <alignment horizontal="left" vertical="center" indent="2"/>
      <protection hidden="1"/>
    </xf>
    <xf numFmtId="0" fontId="23" fillId="4" borderId="2" xfId="2" quotePrefix="1" applyFont="1" applyFill="1" applyBorder="1" applyAlignment="1" applyProtection="1">
      <alignment horizontal="center" vertical="center"/>
      <protection hidden="1"/>
    </xf>
    <xf numFmtId="0" fontId="39" fillId="0" borderId="9" xfId="2" applyFont="1" applyBorder="1" applyAlignment="1" applyProtection="1">
      <alignment vertical="center"/>
      <protection hidden="1"/>
    </xf>
    <xf numFmtId="0" fontId="39" fillId="0" borderId="8" xfId="2" applyFont="1" applyBorder="1" applyAlignment="1" applyProtection="1">
      <alignment vertical="center"/>
      <protection hidden="1"/>
    </xf>
    <xf numFmtId="0" fontId="39" fillId="4" borderId="0" xfId="2" applyFont="1" applyFill="1" applyBorder="1" applyAlignment="1" applyProtection="1">
      <alignment vertical="center"/>
      <protection hidden="1"/>
    </xf>
    <xf numFmtId="0" fontId="39" fillId="0" borderId="0" xfId="2" applyFont="1" applyBorder="1" applyAlignment="1" applyProtection="1">
      <alignment vertical="center"/>
      <protection hidden="1"/>
    </xf>
    <xf numFmtId="0" fontId="39" fillId="0" borderId="2" xfId="0" applyFont="1" applyBorder="1" applyAlignment="1" applyProtection="1">
      <alignment vertical="center"/>
      <protection hidden="1"/>
    </xf>
    <xf numFmtId="0" fontId="39" fillId="4" borderId="9" xfId="2" applyFont="1" applyFill="1" applyBorder="1" applyAlignment="1" applyProtection="1">
      <alignment vertical="center"/>
      <protection hidden="1"/>
    </xf>
    <xf numFmtId="0" fontId="39" fillId="4" borderId="2" xfId="2" applyFont="1" applyFill="1" applyBorder="1" applyAlignment="1" applyProtection="1">
      <alignment vertical="center"/>
      <protection hidden="1"/>
    </xf>
    <xf numFmtId="0" fontId="24" fillId="0" borderId="9" xfId="2" applyFont="1" applyBorder="1" applyAlignment="1" applyProtection="1">
      <alignment vertical="center"/>
      <protection hidden="1"/>
    </xf>
    <xf numFmtId="0" fontId="24" fillId="4" borderId="0" xfId="2" applyFont="1" applyFill="1" applyBorder="1" applyAlignment="1" applyProtection="1">
      <alignment vertical="center"/>
      <protection hidden="1"/>
    </xf>
    <xf numFmtId="0" fontId="24" fillId="0" borderId="0" xfId="2" applyFont="1" applyBorder="1" applyAlignment="1" applyProtection="1">
      <alignment vertical="center"/>
      <protection hidden="1"/>
    </xf>
    <xf numFmtId="0" fontId="35" fillId="4" borderId="2" xfId="2" applyFont="1" applyFill="1" applyBorder="1" applyAlignment="1" applyProtection="1">
      <alignment horizontal="center" vertical="center"/>
      <protection hidden="1"/>
    </xf>
    <xf numFmtId="0" fontId="40" fillId="0" borderId="7" xfId="1" applyFont="1" applyBorder="1" applyAlignment="1" applyProtection="1">
      <alignment horizontal="left" vertical="center" indent="3"/>
      <protection hidden="1"/>
    </xf>
    <xf numFmtId="0" fontId="40" fillId="0" borderId="2" xfId="1" applyFont="1" applyBorder="1" applyAlignment="1" applyProtection="1">
      <alignment horizontal="left" vertical="center" indent="3"/>
      <protection hidden="1"/>
    </xf>
    <xf numFmtId="0" fontId="24" fillId="0" borderId="1" xfId="1" applyFont="1" applyBorder="1" applyAlignment="1" applyProtection="1">
      <alignment horizontal="center" vertical="center"/>
      <protection hidden="1"/>
    </xf>
    <xf numFmtId="0" fontId="40" fillId="0" borderId="2" xfId="1" applyFont="1" applyBorder="1" applyAlignment="1" applyProtection="1">
      <alignment horizontal="left" vertical="center" indent="4"/>
      <protection hidden="1"/>
    </xf>
    <xf numFmtId="0" fontId="6" fillId="0" borderId="10" xfId="1" applyFont="1" applyBorder="1" applyAlignment="1" applyProtection="1">
      <alignment horizontal="left" vertical="center" indent="3"/>
      <protection hidden="1"/>
    </xf>
    <xf numFmtId="0" fontId="6" fillId="0" borderId="9" xfId="1" applyFont="1" applyBorder="1" applyAlignment="1" applyProtection="1">
      <alignment horizontal="left" vertical="center" indent="3"/>
      <protection hidden="1"/>
    </xf>
    <xf numFmtId="0" fontId="8" fillId="0" borderId="8" xfId="1" applyFont="1" applyBorder="1" applyAlignment="1" applyProtection="1">
      <alignment horizontal="center" vertical="center"/>
      <protection hidden="1"/>
    </xf>
    <xf numFmtId="0" fontId="24" fillId="0" borderId="8" xfId="2" applyFont="1" applyBorder="1" applyAlignment="1" applyProtection="1">
      <alignment horizontal="center" vertical="center"/>
      <protection hidden="1"/>
    </xf>
    <xf numFmtId="0" fontId="1" fillId="2" borderId="0" xfId="1" applyFill="1" applyProtection="1">
      <protection hidden="1"/>
    </xf>
    <xf numFmtId="0" fontId="1" fillId="2" borderId="0" xfId="0" applyFont="1" applyFill="1"/>
    <xf numFmtId="0" fontId="40" fillId="4" borderId="2" xfId="2" applyFont="1" applyFill="1" applyBorder="1" applyAlignment="1" applyProtection="1">
      <alignment horizontal="left" vertical="center" indent="3"/>
      <protection hidden="1"/>
    </xf>
    <xf numFmtId="0" fontId="46" fillId="0" borderId="6" xfId="2" applyFont="1" applyBorder="1" applyAlignment="1" applyProtection="1">
      <alignment vertical="center"/>
      <protection hidden="1"/>
    </xf>
    <xf numFmtId="0" fontId="46" fillId="0" borderId="0" xfId="2" applyFont="1" applyBorder="1" applyAlignment="1" applyProtection="1">
      <alignment vertical="center"/>
      <protection hidden="1"/>
    </xf>
    <xf numFmtId="0" fontId="46" fillId="4" borderId="6" xfId="2" applyFont="1" applyFill="1" applyBorder="1" applyAlignment="1" applyProtection="1">
      <alignment vertical="center"/>
      <protection hidden="1"/>
    </xf>
    <xf numFmtId="0" fontId="46" fillId="4" borderId="0" xfId="2" applyFont="1" applyFill="1" applyBorder="1" applyAlignment="1" applyProtection="1">
      <alignment vertical="center"/>
      <protection hidden="1"/>
    </xf>
    <xf numFmtId="0" fontId="47" fillId="0" borderId="6" xfId="2" applyFont="1" applyBorder="1" applyAlignment="1" applyProtection="1">
      <alignment vertical="center"/>
      <protection hidden="1"/>
    </xf>
    <xf numFmtId="0" fontId="47" fillId="0" borderId="0" xfId="2" applyFont="1" applyBorder="1" applyAlignment="1" applyProtection="1">
      <alignment vertical="center"/>
      <protection hidden="1"/>
    </xf>
    <xf numFmtId="0" fontId="47" fillId="4" borderId="7" xfId="2" applyFont="1" applyFill="1" applyBorder="1" applyAlignment="1" applyProtection="1">
      <alignment vertical="center"/>
      <protection hidden="1"/>
    </xf>
    <xf numFmtId="0" fontId="47" fillId="4" borderId="2" xfId="2" applyFont="1" applyFill="1" applyBorder="1" applyAlignment="1" applyProtection="1">
      <alignment vertical="center"/>
      <protection hidden="1"/>
    </xf>
    <xf numFmtId="0" fontId="48" fillId="0" borderId="10" xfId="2" applyFont="1" applyBorder="1" applyAlignment="1" applyProtection="1">
      <alignment vertical="center"/>
      <protection hidden="1"/>
    </xf>
    <xf numFmtId="0" fontId="49" fillId="0" borderId="9" xfId="2" applyFont="1" applyBorder="1" applyAlignment="1" applyProtection="1">
      <alignment vertical="center"/>
      <protection hidden="1"/>
    </xf>
    <xf numFmtId="0" fontId="48" fillId="4" borderId="6" xfId="2" applyFont="1" applyFill="1" applyBorder="1" applyAlignment="1" applyProtection="1">
      <alignment vertical="center"/>
      <protection hidden="1"/>
    </xf>
    <xf numFmtId="0" fontId="48" fillId="0" borderId="6" xfId="2" applyFont="1" applyBorder="1" applyAlignment="1" applyProtection="1">
      <alignment vertical="center"/>
      <protection hidden="1"/>
    </xf>
    <xf numFmtId="0" fontId="49" fillId="0" borderId="0" xfId="2" applyFont="1" applyBorder="1" applyAlignment="1" applyProtection="1">
      <alignment vertical="center"/>
      <protection hidden="1"/>
    </xf>
    <xf numFmtId="0" fontId="50" fillId="0" borderId="0" xfId="2" applyFont="1" applyBorder="1" applyAlignment="1" applyProtection="1">
      <alignment vertical="center"/>
      <protection hidden="1"/>
    </xf>
    <xf numFmtId="0" fontId="24" fillId="4" borderId="1" xfId="2" quotePrefix="1" applyFont="1" applyFill="1" applyBorder="1" applyAlignment="1" applyProtection="1">
      <alignment horizontal="center" vertical="center"/>
      <protection hidden="1"/>
    </xf>
    <xf numFmtId="0" fontId="40" fillId="4" borderId="0" xfId="1" applyFont="1" applyFill="1" applyAlignment="1" applyProtection="1">
      <alignment horizontal="left" vertical="center" indent="3"/>
      <protection hidden="1"/>
    </xf>
    <xf numFmtId="0" fontId="24" fillId="4" borderId="0" xfId="1" applyFont="1" applyFill="1" applyAlignment="1" applyProtection="1">
      <alignment horizontal="center" vertical="center"/>
      <protection hidden="1"/>
    </xf>
    <xf numFmtId="0" fontId="24" fillId="0" borderId="0" xfId="2" applyFont="1" applyFill="1" applyBorder="1" applyAlignment="1" applyProtection="1">
      <alignment horizontal="center" vertical="center"/>
      <protection hidden="1"/>
    </xf>
    <xf numFmtId="0" fontId="38" fillId="0" borderId="0" xfId="2" applyFont="1" applyFill="1" applyBorder="1" applyAlignment="1" applyProtection="1">
      <alignment horizontal="center" vertical="center"/>
      <protection hidden="1"/>
    </xf>
    <xf numFmtId="0" fontId="40" fillId="0" borderId="0" xfId="1" applyFont="1" applyAlignment="1" applyProtection="1">
      <alignment horizontal="left" vertical="center" indent="3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40" fillId="0" borderId="0" xfId="1" applyFont="1" applyAlignment="1" applyProtection="1">
      <alignment horizontal="left" vertical="center" indent="4"/>
      <protection hidden="1"/>
    </xf>
    <xf numFmtId="0" fontId="24" fillId="0" borderId="2" xfId="1" applyFont="1" applyBorder="1" applyAlignment="1" applyProtection="1">
      <alignment horizontal="center" vertical="center"/>
      <protection hidden="1"/>
    </xf>
    <xf numFmtId="0" fontId="40" fillId="0" borderId="2" xfId="1" applyFont="1" applyBorder="1" applyAlignment="1" applyProtection="1">
      <alignment horizontal="center" vertical="center"/>
      <protection hidden="1"/>
    </xf>
    <xf numFmtId="0" fontId="40" fillId="4" borderId="10" xfId="1" applyFont="1" applyFill="1" applyBorder="1" applyAlignment="1" applyProtection="1">
      <alignment horizontal="left" vertical="center" indent="3"/>
      <protection hidden="1"/>
    </xf>
    <xf numFmtId="0" fontId="40" fillId="4" borderId="9" xfId="1" applyFont="1" applyFill="1" applyBorder="1" applyAlignment="1" applyProtection="1">
      <alignment horizontal="left" vertical="center" indent="3"/>
      <protection hidden="1"/>
    </xf>
    <xf numFmtId="0" fontId="24" fillId="4" borderId="9" xfId="1" applyFont="1" applyFill="1" applyBorder="1" applyAlignment="1" applyProtection="1">
      <alignment horizontal="center" vertical="center"/>
      <protection hidden="1"/>
    </xf>
    <xf numFmtId="0" fontId="38" fillId="4" borderId="9" xfId="2" applyFont="1" applyFill="1" applyBorder="1" applyAlignment="1" applyProtection="1">
      <alignment horizontal="left" vertical="center" indent="4"/>
      <protection hidden="1"/>
    </xf>
    <xf numFmtId="0" fontId="24" fillId="4" borderId="8" xfId="1" applyFont="1" applyFill="1" applyBorder="1" applyAlignment="1" applyProtection="1">
      <alignment horizontal="center" vertical="center"/>
      <protection hidden="1"/>
    </xf>
    <xf numFmtId="0" fontId="24" fillId="4" borderId="2" xfId="1" applyFont="1" applyFill="1" applyBorder="1" applyAlignment="1" applyProtection="1">
      <alignment horizontal="center" vertical="center"/>
      <protection hidden="1"/>
    </xf>
    <xf numFmtId="0" fontId="38" fillId="0" borderId="10" xfId="2" applyFont="1" applyFill="1" applyBorder="1" applyAlignment="1" applyProtection="1">
      <alignment horizontal="left" vertical="center" indent="3"/>
      <protection hidden="1"/>
    </xf>
    <xf numFmtId="0" fontId="38" fillId="0" borderId="9" xfId="2" applyFont="1" applyFill="1" applyBorder="1" applyAlignment="1" applyProtection="1">
      <alignment horizontal="left" vertical="center" indent="3"/>
      <protection hidden="1"/>
    </xf>
    <xf numFmtId="0" fontId="24" fillId="0" borderId="9" xfId="2" applyFont="1" applyFill="1" applyBorder="1" applyAlignment="1" applyProtection="1">
      <alignment horizontal="center" vertical="center"/>
      <protection hidden="1"/>
    </xf>
    <xf numFmtId="0" fontId="24" fillId="0" borderId="8" xfId="2" applyFont="1" applyFill="1" applyBorder="1" applyAlignment="1" applyProtection="1">
      <alignment horizontal="center" vertical="center"/>
      <protection hidden="1"/>
    </xf>
    <xf numFmtId="0" fontId="40" fillId="4" borderId="0" xfId="1" applyFont="1" applyFill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45" fillId="0" borderId="9" xfId="2" applyFont="1" applyBorder="1" applyAlignment="1" applyProtection="1">
      <alignment vertical="center"/>
      <protection hidden="1"/>
    </xf>
    <xf numFmtId="0" fontId="40" fillId="0" borderId="9" xfId="2" applyFont="1" applyBorder="1" applyAlignment="1" applyProtection="1">
      <alignment horizontal="left" vertical="center" indent="3"/>
      <protection hidden="1"/>
    </xf>
    <xf numFmtId="0" fontId="40" fillId="0" borderId="0" xfId="2" applyFont="1" applyBorder="1" applyAlignment="1" applyProtection="1">
      <alignment horizontal="left" vertical="center" indent="3"/>
      <protection hidden="1"/>
    </xf>
    <xf numFmtId="166" fontId="6" fillId="0" borderId="61" xfId="0" applyNumberFormat="1" applyFont="1" applyBorder="1" applyAlignment="1">
      <alignment horizontal="left"/>
    </xf>
    <xf numFmtId="0" fontId="51" fillId="0" borderId="0" xfId="0" applyFont="1" applyProtection="1">
      <protection hidden="1"/>
    </xf>
    <xf numFmtId="0" fontId="52" fillId="0" borderId="0" xfId="0" applyFont="1" applyAlignment="1" applyProtection="1">
      <alignment horizontal="center" vertical="center"/>
      <protection hidden="1"/>
    </xf>
    <xf numFmtId="14" fontId="52" fillId="0" borderId="0" xfId="0" applyNumberFormat="1" applyFont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1" fontId="52" fillId="0" borderId="0" xfId="0" applyNumberFormat="1" applyFont="1" applyAlignment="1" applyProtection="1">
      <alignment horizontal="center" vertical="center"/>
      <protection hidden="1"/>
    </xf>
    <xf numFmtId="0" fontId="14" fillId="0" borderId="47" xfId="1" applyFont="1" applyBorder="1" applyAlignment="1" applyProtection="1">
      <alignment horizontal="center"/>
      <protection hidden="1"/>
    </xf>
    <xf numFmtId="0" fontId="6" fillId="0" borderId="5" xfId="0" applyFont="1" applyBorder="1"/>
    <xf numFmtId="0" fontId="53" fillId="3" borderId="0" xfId="1" applyFont="1" applyFill="1" applyAlignment="1" applyProtection="1">
      <alignment horizontal="left" vertical="center"/>
      <protection hidden="1"/>
    </xf>
    <xf numFmtId="0" fontId="10" fillId="3" borderId="12" xfId="1" applyFont="1" applyFill="1" applyBorder="1" applyAlignment="1" applyProtection="1">
      <alignment horizontal="left"/>
      <protection hidden="1"/>
    </xf>
    <xf numFmtId="0" fontId="15" fillId="3" borderId="0" xfId="1" applyFont="1" applyFill="1" applyAlignment="1" applyProtection="1">
      <alignment horizontal="left" vertical="center"/>
      <protection hidden="1"/>
    </xf>
    <xf numFmtId="0" fontId="40" fillId="4" borderId="0" xfId="2" applyFont="1" applyFill="1" applyBorder="1" applyAlignment="1" applyProtection="1">
      <alignment vertical="center"/>
      <protection hidden="1"/>
    </xf>
    <xf numFmtId="0" fontId="35" fillId="4" borderId="0" xfId="2" applyFont="1" applyFill="1" applyBorder="1" applyAlignment="1" applyProtection="1">
      <alignment horizontal="center" vertical="center"/>
      <protection hidden="1"/>
    </xf>
    <xf numFmtId="0" fontId="9" fillId="4" borderId="62" xfId="1" applyFont="1" applyFill="1" applyBorder="1" applyAlignment="1" applyProtection="1">
      <alignment horizontal="left" vertical="center"/>
      <protection hidden="1"/>
    </xf>
    <xf numFmtId="0" fontId="35" fillId="4" borderId="4" xfId="2" applyFont="1" applyFill="1" applyBorder="1" applyAlignment="1" applyProtection="1">
      <alignment horizontal="center" vertical="center"/>
      <protection hidden="1"/>
    </xf>
    <xf numFmtId="0" fontId="39" fillId="0" borderId="0" xfId="2" applyFont="1" applyBorder="1" applyAlignment="1" applyProtection="1">
      <alignment horizontal="center" vertical="center"/>
      <protection hidden="1"/>
    </xf>
    <xf numFmtId="0" fontId="39" fillId="4" borderId="4" xfId="2" quotePrefix="1" applyFont="1" applyFill="1" applyBorder="1" applyAlignment="1" applyProtection="1">
      <alignment horizontal="center" vertical="center"/>
      <protection hidden="1"/>
    </xf>
    <xf numFmtId="0" fontId="39" fillId="0" borderId="2" xfId="2" quotePrefix="1" applyFont="1" applyBorder="1" applyAlignment="1" applyProtection="1">
      <alignment horizontal="center" vertical="center"/>
      <protection hidden="1"/>
    </xf>
    <xf numFmtId="0" fontId="39" fillId="0" borderId="2" xfId="2" applyFont="1" applyBorder="1" applyAlignment="1" applyProtection="1">
      <alignment horizontal="center" vertical="center"/>
      <protection hidden="1"/>
    </xf>
    <xf numFmtId="0" fontId="55" fillId="0" borderId="0" xfId="2" applyFont="1" applyFill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6" fillId="0" borderId="47" xfId="1" applyFont="1" applyBorder="1" applyProtection="1">
      <protection hidden="1"/>
    </xf>
    <xf numFmtId="0" fontId="6" fillId="0" borderId="5" xfId="1" applyFont="1" applyBorder="1" applyProtection="1">
      <protection hidden="1"/>
    </xf>
    <xf numFmtId="0" fontId="6" fillId="0" borderId="3" xfId="1" applyFont="1" applyBorder="1" applyProtection="1">
      <protection hidden="1"/>
    </xf>
    <xf numFmtId="0" fontId="14" fillId="0" borderId="5" xfId="1" applyFont="1" applyBorder="1" applyAlignment="1" applyProtection="1">
      <alignment horizontal="center"/>
      <protection hidden="1"/>
    </xf>
    <xf numFmtId="0" fontId="14" fillId="0" borderId="3" xfId="1" applyFont="1" applyBorder="1" applyAlignment="1" applyProtection="1">
      <alignment horizontal="center"/>
      <protection hidden="1"/>
    </xf>
    <xf numFmtId="0" fontId="14" fillId="0" borderId="47" xfId="1" applyFont="1" applyBorder="1" applyProtection="1">
      <protection hidden="1"/>
    </xf>
    <xf numFmtId="0" fontId="14" fillId="0" borderId="5" xfId="1" applyFont="1" applyBorder="1" applyProtection="1">
      <protection hidden="1"/>
    </xf>
    <xf numFmtId="0" fontId="14" fillId="0" borderId="3" xfId="1" applyFont="1" applyBorder="1" applyProtection="1">
      <protection hidden="1"/>
    </xf>
    <xf numFmtId="0" fontId="9" fillId="0" borderId="47" xfId="1" applyFont="1" applyBorder="1" applyAlignment="1" applyProtection="1">
      <alignment horizontal="center" vertical="center"/>
      <protection hidden="1"/>
    </xf>
    <xf numFmtId="0" fontId="9" fillId="0" borderId="47" xfId="1" applyFont="1" applyBorder="1" applyAlignment="1" applyProtection="1">
      <alignment horizontal="center"/>
      <protection hidden="1"/>
    </xf>
    <xf numFmtId="0" fontId="9" fillId="0" borderId="5" xfId="1" applyFont="1" applyBorder="1" applyAlignment="1" applyProtection="1">
      <alignment horizontal="center" vertical="center"/>
      <protection hidden="1"/>
    </xf>
    <xf numFmtId="0" fontId="9" fillId="0" borderId="5" xfId="1" applyFont="1" applyBorder="1" applyAlignment="1" applyProtection="1">
      <alignment horizontal="center"/>
      <protection hidden="1"/>
    </xf>
    <xf numFmtId="0" fontId="9" fillId="0" borderId="3" xfId="1" applyFont="1" applyBorder="1" applyAlignment="1" applyProtection="1">
      <alignment horizontal="left"/>
      <protection hidden="1"/>
    </xf>
    <xf numFmtId="0" fontId="9" fillId="0" borderId="3" xfId="1" applyFont="1" applyBorder="1" applyAlignment="1" applyProtection="1">
      <alignment horizontal="center"/>
      <protection hidden="1"/>
    </xf>
    <xf numFmtId="165" fontId="9" fillId="0" borderId="3" xfId="1" applyNumberFormat="1" applyFont="1" applyBorder="1" applyAlignment="1" applyProtection="1">
      <alignment horizontal="left"/>
      <protection hidden="1"/>
    </xf>
    <xf numFmtId="0" fontId="14" fillId="0" borderId="5" xfId="1" applyFont="1" applyBorder="1" applyAlignment="1" applyProtection="1">
      <alignment horizontal="center" vertical="center"/>
      <protection hidden="1"/>
    </xf>
    <xf numFmtId="0" fontId="6" fillId="0" borderId="5" xfId="0" applyFont="1" applyBorder="1" applyProtection="1">
      <protection hidden="1"/>
    </xf>
    <xf numFmtId="165" fontId="9" fillId="0" borderId="3" xfId="1" applyNumberFormat="1" applyFont="1" applyBorder="1" applyAlignment="1" applyProtection="1">
      <alignment horizontal="center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6" fillId="0" borderId="47" xfId="1" applyFont="1" applyBorder="1" applyAlignment="1" applyProtection="1">
      <alignment vertical="center"/>
      <protection hidden="1"/>
    </xf>
    <xf numFmtId="0" fontId="14" fillId="0" borderId="47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vertical="center"/>
      <protection hidden="1"/>
    </xf>
    <xf numFmtId="0" fontId="9" fillId="0" borderId="3" xfId="1" applyFont="1" applyBorder="1" applyAlignment="1" applyProtection="1">
      <alignment horizontal="center" vertical="center"/>
      <protection hidden="1"/>
    </xf>
    <xf numFmtId="0" fontId="14" fillId="0" borderId="3" xfId="1" applyFont="1" applyBorder="1" applyAlignment="1" applyProtection="1">
      <alignment vertical="center"/>
      <protection hidden="1"/>
    </xf>
    <xf numFmtId="0" fontId="14" fillId="0" borderId="3" xfId="1" applyFont="1" applyBorder="1" applyAlignment="1" applyProtection="1">
      <alignment horizontal="center" vertical="center"/>
      <protection hidden="1"/>
    </xf>
    <xf numFmtId="0" fontId="9" fillId="0" borderId="47" xfId="1" quotePrefix="1" applyFont="1" applyBorder="1" applyAlignment="1" applyProtection="1">
      <alignment horizontal="center"/>
      <protection hidden="1"/>
    </xf>
    <xf numFmtId="165" fontId="9" fillId="0" borderId="5" xfId="1" applyNumberFormat="1" applyFont="1" applyBorder="1" applyAlignment="1" applyProtection="1">
      <alignment horizontal="center"/>
      <protection hidden="1"/>
    </xf>
    <xf numFmtId="0" fontId="8" fillId="0" borderId="5" xfId="1" applyFont="1" applyBorder="1" applyProtection="1">
      <protection hidden="1"/>
    </xf>
    <xf numFmtId="0" fontId="9" fillId="0" borderId="47" xfId="1" applyFont="1" applyBorder="1" applyAlignment="1">
      <alignment horizontal="center"/>
    </xf>
    <xf numFmtId="0" fontId="6" fillId="0" borderId="47" xfId="1" applyFont="1" applyBorder="1"/>
    <xf numFmtId="0" fontId="14" fillId="0" borderId="47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6" fillId="0" borderId="5" xfId="1" applyFont="1" applyBorder="1"/>
    <xf numFmtId="0" fontId="14" fillId="0" borderId="5" xfId="1" applyFont="1" applyBorder="1" applyAlignment="1">
      <alignment horizontal="center"/>
    </xf>
    <xf numFmtId="0" fontId="9" fillId="0" borderId="3" xfId="1" applyFont="1" applyBorder="1" applyAlignment="1">
      <alignment horizontal="left"/>
    </xf>
    <xf numFmtId="165" fontId="9" fillId="0" borderId="3" xfId="1" applyNumberFormat="1" applyFont="1" applyBorder="1" applyAlignment="1">
      <alignment horizontal="center"/>
    </xf>
    <xf numFmtId="0" fontId="6" fillId="0" borderId="3" xfId="1" applyFont="1" applyBorder="1"/>
    <xf numFmtId="0" fontId="14" fillId="0" borderId="3" xfId="1" applyFont="1" applyBorder="1" applyAlignment="1">
      <alignment horizontal="center"/>
    </xf>
    <xf numFmtId="0" fontId="14" fillId="0" borderId="3" xfId="1" applyFont="1" applyBorder="1"/>
    <xf numFmtId="0" fontId="14" fillId="0" borderId="47" xfId="1" applyFont="1" applyBorder="1"/>
    <xf numFmtId="0" fontId="14" fillId="0" borderId="5" xfId="1" applyFont="1" applyBorder="1"/>
    <xf numFmtId="165" fontId="9" fillId="0" borderId="3" xfId="1" applyNumberFormat="1" applyFont="1" applyBorder="1" applyAlignment="1">
      <alignment horizontal="left"/>
    </xf>
    <xf numFmtId="0" fontId="16" fillId="0" borderId="5" xfId="1" applyFont="1" applyBorder="1" applyProtection="1">
      <protection hidden="1"/>
    </xf>
    <xf numFmtId="0" fontId="6" fillId="0" borderId="47" xfId="0" applyFont="1" applyBorder="1" applyAlignment="1">
      <alignment horizontal="left"/>
    </xf>
    <xf numFmtId="0" fontId="14" fillId="0" borderId="47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6" fillId="0" borderId="4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9" xfId="0" applyFont="1" applyBorder="1"/>
    <xf numFmtId="0" fontId="6" fillId="0" borderId="47" xfId="1" applyFont="1" applyBorder="1" applyAlignment="1" applyProtection="1">
      <alignment horizontal="left"/>
      <protection hidden="1"/>
    </xf>
    <xf numFmtId="165" fontId="9" fillId="0" borderId="5" xfId="1" applyNumberFormat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left"/>
      <protection hidden="1"/>
    </xf>
    <xf numFmtId="0" fontId="6" fillId="0" borderId="61" xfId="0" applyFont="1" applyBorder="1"/>
    <xf numFmtId="0" fontId="7" fillId="0" borderId="6" xfId="1" applyFont="1" applyBorder="1" applyAlignment="1" applyProtection="1">
      <alignment horizontal="left"/>
      <protection hidden="1"/>
    </xf>
    <xf numFmtId="0" fontId="14" fillId="0" borderId="4" xfId="1" applyFont="1" applyBorder="1" applyProtection="1">
      <protection hidden="1"/>
    </xf>
    <xf numFmtId="0" fontId="1" fillId="0" borderId="6" xfId="1" applyBorder="1" applyAlignment="1" applyProtection="1">
      <alignment horizontal="left"/>
      <protection hidden="1"/>
    </xf>
    <xf numFmtId="0" fontId="14" fillId="0" borderId="6" xfId="1" applyFont="1" applyBorder="1" applyProtection="1">
      <protection hidden="1"/>
    </xf>
    <xf numFmtId="0" fontId="1" fillId="0" borderId="4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1" xfId="1" applyBorder="1" applyProtection="1">
      <protection hidden="1"/>
    </xf>
    <xf numFmtId="0" fontId="12" fillId="3" borderId="12" xfId="1" applyFont="1" applyFill="1" applyBorder="1" applyAlignment="1" applyProtection="1">
      <alignment horizontal="left" vertical="center"/>
      <protection hidden="1"/>
    </xf>
    <xf numFmtId="166" fontId="6" fillId="0" borderId="0" xfId="1" applyNumberFormat="1" applyFont="1" applyAlignment="1" applyProtection="1">
      <alignment horizontal="left"/>
      <protection hidden="1"/>
    </xf>
    <xf numFmtId="166" fontId="6" fillId="0" borderId="0" xfId="1" applyNumberFormat="1" applyFont="1" applyAlignment="1" applyProtection="1">
      <alignment horizontal="center"/>
      <protection hidden="1"/>
    </xf>
    <xf numFmtId="166" fontId="6" fillId="0" borderId="0" xfId="0" applyNumberFormat="1" applyFont="1" applyAlignment="1">
      <alignment horizontal="left"/>
    </xf>
    <xf numFmtId="0" fontId="9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6" fillId="0" borderId="0" xfId="0" applyFont="1" applyProtection="1">
      <protection hidden="1"/>
    </xf>
    <xf numFmtId="0" fontId="9" fillId="0" borderId="0" xfId="1" applyFont="1" applyAlignment="1">
      <alignment horizontal="center" vertical="center"/>
    </xf>
    <xf numFmtId="0" fontId="38" fillId="4" borderId="6" xfId="2" applyNumberFormat="1" applyFont="1" applyFill="1" applyBorder="1" applyAlignment="1" applyProtection="1">
      <alignment horizontal="center" vertical="center"/>
      <protection hidden="1"/>
    </xf>
    <xf numFmtId="0" fontId="38" fillId="0" borderId="9" xfId="2" applyFont="1" applyFill="1" applyBorder="1" applyAlignment="1" applyProtection="1">
      <alignment horizontal="center" vertical="center"/>
      <protection hidden="1"/>
    </xf>
    <xf numFmtId="0" fontId="38" fillId="4" borderId="7" xfId="2" applyFont="1" applyFill="1" applyBorder="1" applyAlignment="1" applyProtection="1">
      <alignment horizontal="left" vertical="center" indent="4"/>
      <protection hidden="1"/>
    </xf>
    <xf numFmtId="0" fontId="38" fillId="4" borderId="2" xfId="2" applyFont="1" applyFill="1" applyBorder="1" applyAlignment="1" applyProtection="1">
      <alignment horizontal="left" vertical="center" indent="4"/>
      <protection hidden="1"/>
    </xf>
    <xf numFmtId="0" fontId="38" fillId="0" borderId="10" xfId="2" applyFont="1" applyBorder="1" applyAlignment="1" applyProtection="1">
      <alignment horizontal="left" vertical="center" indent="4"/>
      <protection hidden="1"/>
    </xf>
    <xf numFmtId="0" fontId="38" fillId="0" borderId="9" xfId="2" applyFont="1" applyBorder="1" applyAlignment="1" applyProtection="1">
      <alignment horizontal="left" vertical="center" indent="4"/>
      <protection hidden="1"/>
    </xf>
    <xf numFmtId="0" fontId="38" fillId="4" borderId="6" xfId="2" applyFont="1" applyFill="1" applyBorder="1" applyAlignment="1" applyProtection="1">
      <alignment horizontal="left" vertical="center" indent="4"/>
      <protection hidden="1"/>
    </xf>
    <xf numFmtId="0" fontId="38" fillId="4" borderId="0" xfId="2" applyFont="1" applyFill="1" applyBorder="1" applyAlignment="1" applyProtection="1">
      <alignment horizontal="left" vertical="center" indent="4"/>
      <protection hidden="1"/>
    </xf>
    <xf numFmtId="0" fontId="38" fillId="0" borderId="6" xfId="2" applyFont="1" applyBorder="1" applyAlignment="1" applyProtection="1">
      <alignment horizontal="left" vertical="center" indent="4"/>
      <protection hidden="1"/>
    </xf>
    <xf numFmtId="0" fontId="38" fillId="0" borderId="0" xfId="2" applyFont="1" applyBorder="1" applyAlignment="1" applyProtection="1">
      <alignment horizontal="left" vertical="center" indent="4"/>
      <protection hidden="1"/>
    </xf>
    <xf numFmtId="0" fontId="13" fillId="3" borderId="0" xfId="1" applyFont="1" applyFill="1" applyAlignment="1" applyProtection="1">
      <alignment horizontal="center" vertical="center"/>
      <protection hidden="1"/>
    </xf>
    <xf numFmtId="0" fontId="10" fillId="3" borderId="49" xfId="1" applyFont="1" applyFill="1" applyBorder="1" applyAlignment="1" applyProtection="1">
      <alignment horizontal="center"/>
      <protection hidden="1"/>
    </xf>
    <xf numFmtId="0" fontId="10" fillId="3" borderId="11" xfId="1" applyFont="1" applyFill="1" applyBorder="1" applyAlignment="1" applyProtection="1">
      <alignment horizontal="center"/>
      <protection hidden="1"/>
    </xf>
    <xf numFmtId="0" fontId="10" fillId="3" borderId="60" xfId="1" applyFont="1" applyFill="1" applyBorder="1" applyAlignment="1" applyProtection="1">
      <alignment horizontal="center"/>
      <protection hidden="1"/>
    </xf>
    <xf numFmtId="0" fontId="11" fillId="3" borderId="49" xfId="1" applyFont="1" applyFill="1" applyBorder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center" vertical="center"/>
      <protection hidden="1"/>
    </xf>
    <xf numFmtId="0" fontId="11" fillId="3" borderId="50" xfId="1" applyFont="1" applyFill="1" applyBorder="1" applyAlignment="1" applyProtection="1">
      <alignment horizontal="center" vertical="center"/>
      <protection hidden="1"/>
    </xf>
    <xf numFmtId="0" fontId="38" fillId="4" borderId="0" xfId="2" applyFont="1" applyFill="1" applyBorder="1" applyAlignment="1" applyProtection="1">
      <alignment horizontal="center" vertical="center"/>
      <protection hidden="1"/>
    </xf>
    <xf numFmtId="0" fontId="38" fillId="0" borderId="0" xfId="2" applyFont="1" applyBorder="1" applyAlignment="1" applyProtection="1">
      <alignment horizontal="center" vertical="center"/>
      <protection hidden="1"/>
    </xf>
    <xf numFmtId="0" fontId="38" fillId="4" borderId="2" xfId="2" applyFont="1" applyFill="1" applyBorder="1" applyAlignment="1" applyProtection="1">
      <alignment horizontal="center" vertical="center"/>
      <protection hidden="1"/>
    </xf>
    <xf numFmtId="0" fontId="40" fillId="4" borderId="6" xfId="2" applyFont="1" applyFill="1" applyBorder="1" applyAlignment="1" applyProtection="1">
      <alignment horizontal="left" vertical="center" indent="3"/>
      <protection hidden="1"/>
    </xf>
    <xf numFmtId="0" fontId="40" fillId="4" borderId="0" xfId="2" applyFont="1" applyFill="1" applyBorder="1" applyAlignment="1" applyProtection="1">
      <alignment horizontal="left" vertical="center" indent="3"/>
      <protection hidden="1"/>
    </xf>
    <xf numFmtId="0" fontId="38" fillId="0" borderId="6" xfId="2" applyFont="1" applyBorder="1" applyAlignment="1" applyProtection="1">
      <alignment horizontal="left" vertical="center" indent="3"/>
      <protection hidden="1"/>
    </xf>
    <xf numFmtId="0" fontId="38" fillId="0" borderId="0" xfId="2" applyFont="1" applyBorder="1" applyAlignment="1" applyProtection="1">
      <alignment horizontal="left" vertical="center" indent="3"/>
      <protection hidden="1"/>
    </xf>
    <xf numFmtId="0" fontId="40" fillId="4" borderId="7" xfId="2" applyFont="1" applyFill="1" applyBorder="1" applyAlignment="1" applyProtection="1">
      <alignment horizontal="left" vertical="center" indent="3"/>
      <protection hidden="1"/>
    </xf>
    <xf numFmtId="0" fontId="40" fillId="4" borderId="2" xfId="2" applyFont="1" applyFill="1" applyBorder="1" applyAlignment="1" applyProtection="1">
      <alignment horizontal="left" vertical="center" indent="3"/>
      <protection hidden="1"/>
    </xf>
    <xf numFmtId="0" fontId="38" fillId="4" borderId="6" xfId="2" applyFont="1" applyFill="1" applyBorder="1" applyAlignment="1" applyProtection="1">
      <alignment horizontal="left" vertical="center" indent="3"/>
      <protection hidden="1"/>
    </xf>
    <xf numFmtId="0" fontId="38" fillId="4" borderId="0" xfId="2" applyFont="1" applyFill="1" applyBorder="1" applyAlignment="1" applyProtection="1">
      <alignment horizontal="left" vertical="center" indent="3"/>
      <protection hidden="1"/>
    </xf>
    <xf numFmtId="0" fontId="40" fillId="4" borderId="6" xfId="1" quotePrefix="1" applyFont="1" applyFill="1" applyBorder="1" applyAlignment="1" applyProtection="1">
      <alignment horizontal="center" vertical="center"/>
      <protection hidden="1"/>
    </xf>
    <xf numFmtId="0" fontId="40" fillId="4" borderId="0" xfId="1" quotePrefix="1" applyFont="1" applyFill="1" applyAlignment="1" applyProtection="1">
      <alignment horizontal="center" vertical="center"/>
      <protection hidden="1"/>
    </xf>
    <xf numFmtId="0" fontId="40" fillId="4" borderId="0" xfId="1" quotePrefix="1" applyFont="1" applyFill="1" applyAlignment="1" applyProtection="1">
      <alignment horizontal="left" vertical="center" indent="4"/>
      <protection hidden="1"/>
    </xf>
    <xf numFmtId="0" fontId="40" fillId="4" borderId="6" xfId="1" applyFont="1" applyFill="1" applyBorder="1" applyAlignment="1" applyProtection="1">
      <alignment horizontal="left" vertical="center" indent="3"/>
      <protection hidden="1"/>
    </xf>
    <xf numFmtId="0" fontId="40" fillId="4" borderId="0" xfId="1" applyFont="1" applyFill="1" applyAlignment="1" applyProtection="1">
      <alignment horizontal="left" vertical="center" indent="3"/>
      <protection hidden="1"/>
    </xf>
    <xf numFmtId="0" fontId="38" fillId="0" borderId="9" xfId="2" applyFont="1" applyFill="1" applyBorder="1" applyAlignment="1" applyProtection="1">
      <alignment horizontal="left" vertical="center" indent="3"/>
      <protection hidden="1"/>
    </xf>
    <xf numFmtId="0" fontId="38" fillId="0" borderId="9" xfId="2" applyFont="1" applyFill="1" applyBorder="1" applyAlignment="1" applyProtection="1">
      <alignment horizontal="left" vertical="center" indent="4"/>
      <protection hidden="1"/>
    </xf>
    <xf numFmtId="0" fontId="38" fillId="4" borderId="7" xfId="2" applyFont="1" applyFill="1" applyBorder="1" applyAlignment="1" applyProtection="1">
      <alignment horizontal="left" vertical="center" indent="3"/>
      <protection hidden="1"/>
    </xf>
    <xf numFmtId="0" fontId="38" fillId="4" borderId="2" xfId="2" applyFont="1" applyFill="1" applyBorder="1" applyAlignment="1" applyProtection="1">
      <alignment horizontal="left" vertical="center" indent="3"/>
      <protection hidden="1"/>
    </xf>
    <xf numFmtId="0" fontId="44" fillId="3" borderId="0" xfId="1" applyFont="1" applyFill="1" applyAlignment="1" applyProtection="1">
      <alignment horizontal="center" vertical="center"/>
      <protection hidden="1"/>
    </xf>
    <xf numFmtId="0" fontId="54" fillId="0" borderId="0" xfId="2" applyFont="1" applyBorder="1" applyAlignment="1" applyProtection="1">
      <alignment horizontal="left" vertical="center" indent="4"/>
      <protection hidden="1"/>
    </xf>
    <xf numFmtId="0" fontId="5" fillId="0" borderId="0" xfId="2" applyFont="1" applyBorder="1" applyAlignment="1" applyProtection="1">
      <alignment horizontal="left" vertical="center" indent="5"/>
      <protection hidden="1"/>
    </xf>
    <xf numFmtId="0" fontId="38" fillId="0" borderId="9" xfId="2" applyFont="1" applyBorder="1" applyAlignment="1" applyProtection="1">
      <alignment horizontal="center" vertical="center"/>
      <protection hidden="1"/>
    </xf>
    <xf numFmtId="0" fontId="38" fillId="0" borderId="2" xfId="2" applyFont="1" applyBorder="1" applyAlignment="1" applyProtection="1">
      <alignment horizontal="center" vertical="center"/>
      <protection hidden="1"/>
    </xf>
    <xf numFmtId="0" fontId="38" fillId="4" borderId="9" xfId="2" applyFont="1" applyFill="1" applyBorder="1" applyAlignment="1" applyProtection="1">
      <alignment horizontal="center" vertical="center"/>
      <protection hidden="1"/>
    </xf>
    <xf numFmtId="0" fontId="38" fillId="4" borderId="0" xfId="2" applyFont="1" applyFill="1" applyBorder="1" applyAlignment="1" applyProtection="1">
      <alignment horizontal="left" vertical="center" indent="5"/>
      <protection hidden="1"/>
    </xf>
    <xf numFmtId="0" fontId="38" fillId="0" borderId="2" xfId="2" applyFont="1" applyBorder="1" applyAlignment="1" applyProtection="1">
      <alignment horizontal="left" vertical="center" indent="5"/>
      <protection hidden="1"/>
    </xf>
    <xf numFmtId="0" fontId="5" fillId="4" borderId="0" xfId="2" applyFont="1" applyFill="1" applyBorder="1" applyAlignment="1" applyProtection="1">
      <alignment horizontal="left" vertical="center" indent="5"/>
      <protection hidden="1"/>
    </xf>
    <xf numFmtId="0" fontId="5" fillId="0" borderId="0" xfId="2" applyFont="1" applyBorder="1" applyAlignment="1" applyProtection="1">
      <alignment horizontal="left" vertical="center" indent="2"/>
      <protection hidden="1"/>
    </xf>
    <xf numFmtId="0" fontId="5" fillId="4" borderId="0" xfId="2" applyFont="1" applyFill="1" applyBorder="1" applyAlignment="1" applyProtection="1">
      <alignment horizontal="center" vertical="center"/>
      <protection hidden="1"/>
    </xf>
    <xf numFmtId="0" fontId="38" fillId="4" borderId="0" xfId="2" applyFont="1" applyFill="1" applyBorder="1" applyAlignment="1" applyProtection="1">
      <alignment horizontal="left" vertical="center" indent="2"/>
      <protection hidden="1"/>
    </xf>
    <xf numFmtId="0" fontId="38" fillId="0" borderId="0" xfId="2" applyFont="1" applyBorder="1" applyAlignment="1" applyProtection="1">
      <alignment horizontal="left" vertical="center" indent="5"/>
      <protection hidden="1"/>
    </xf>
    <xf numFmtId="0" fontId="38" fillId="0" borderId="9" xfId="2" applyFont="1" applyBorder="1" applyAlignment="1" applyProtection="1">
      <alignment horizontal="left" vertical="center" indent="5"/>
      <protection hidden="1"/>
    </xf>
    <xf numFmtId="0" fontId="38" fillId="0" borderId="0" xfId="2" applyFont="1" applyBorder="1" applyAlignment="1" applyProtection="1">
      <alignment horizontal="left" vertical="center" indent="2"/>
      <protection hidden="1"/>
    </xf>
    <xf numFmtId="0" fontId="5" fillId="0" borderId="9" xfId="2" applyFont="1" applyBorder="1" applyAlignment="1" applyProtection="1">
      <alignment horizontal="left" vertical="center" indent="5"/>
      <protection hidden="1"/>
    </xf>
    <xf numFmtId="0" fontId="5" fillId="0" borderId="9" xfId="2" applyFont="1" applyBorder="1" applyAlignment="1" applyProtection="1">
      <alignment horizontal="left" vertical="center" indent="2"/>
      <protection hidden="1"/>
    </xf>
    <xf numFmtId="0" fontId="5" fillId="4" borderId="0" xfId="2" applyFont="1" applyFill="1" applyBorder="1" applyAlignment="1" applyProtection="1">
      <alignment horizontal="left" vertical="center" indent="2"/>
      <protection hidden="1"/>
    </xf>
    <xf numFmtId="0" fontId="5" fillId="4" borderId="2" xfId="2" applyFont="1" applyFill="1" applyBorder="1" applyAlignment="1" applyProtection="1">
      <alignment horizontal="center" vertical="center"/>
      <protection hidden="1"/>
    </xf>
    <xf numFmtId="0" fontId="27" fillId="3" borderId="6" xfId="1" applyFont="1" applyFill="1" applyBorder="1" applyAlignment="1" applyProtection="1">
      <alignment horizontal="center" vertical="center"/>
      <protection hidden="1"/>
    </xf>
    <xf numFmtId="0" fontId="27" fillId="3" borderId="0" xfId="1" applyFont="1" applyFill="1" applyAlignment="1" applyProtection="1">
      <alignment horizontal="center" vertical="center"/>
      <protection hidden="1"/>
    </xf>
    <xf numFmtId="0" fontId="10" fillId="3" borderId="55" xfId="1" applyFont="1" applyFill="1" applyBorder="1" applyAlignment="1" applyProtection="1">
      <alignment horizontal="center" vertical="center"/>
      <protection hidden="1"/>
    </xf>
    <xf numFmtId="0" fontId="10" fillId="3" borderId="56" xfId="1" applyFont="1" applyFill="1" applyBorder="1" applyAlignment="1" applyProtection="1">
      <alignment horizontal="center" vertical="center"/>
      <protection hidden="1"/>
    </xf>
    <xf numFmtId="0" fontId="10" fillId="3" borderId="57" xfId="1" applyFont="1" applyFill="1" applyBorder="1" applyAlignment="1" applyProtection="1">
      <alignment horizontal="center" vertical="center"/>
      <protection hidden="1"/>
    </xf>
    <xf numFmtId="0" fontId="10" fillId="3" borderId="58" xfId="1" applyFont="1" applyFill="1" applyBorder="1" applyAlignment="1" applyProtection="1">
      <alignment horizontal="center" vertical="center"/>
      <protection hidden="1"/>
    </xf>
    <xf numFmtId="0" fontId="20" fillId="0" borderId="6" xfId="1" applyFont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horizontal="center" vertical="center"/>
      <protection hidden="1"/>
    </xf>
    <xf numFmtId="0" fontId="20" fillId="0" borderId="13" xfId="1" applyFont="1" applyBorder="1" applyAlignment="1" applyProtection="1">
      <alignment horizontal="center" vertical="center"/>
      <protection hidden="1"/>
    </xf>
    <xf numFmtId="0" fontId="20" fillId="0" borderId="12" xfId="1" applyFont="1" applyBorder="1" applyAlignment="1" applyProtection="1">
      <alignment horizontal="center" vertical="center"/>
      <protection hidden="1"/>
    </xf>
    <xf numFmtId="0" fontId="13" fillId="3" borderId="51" xfId="1" applyFont="1" applyFill="1" applyBorder="1" applyAlignment="1" applyProtection="1">
      <alignment horizontal="center" vertical="center"/>
      <protection hidden="1"/>
    </xf>
    <xf numFmtId="0" fontId="13" fillId="3" borderId="59" xfId="1" applyFont="1" applyFill="1" applyBorder="1" applyAlignment="1" applyProtection="1">
      <alignment horizontal="center" vertical="center"/>
      <protection hidden="1"/>
    </xf>
    <xf numFmtId="0" fontId="13" fillId="3" borderId="12" xfId="1" applyFont="1" applyFill="1" applyBorder="1" applyAlignment="1" applyProtection="1">
      <alignment horizontal="center" vertical="center"/>
      <protection hidden="1"/>
    </xf>
    <xf numFmtId="0" fontId="29" fillId="5" borderId="28" xfId="1" applyFont="1" applyFill="1" applyBorder="1" applyAlignment="1" applyProtection="1">
      <alignment horizontal="center" vertical="center"/>
      <protection hidden="1"/>
    </xf>
    <xf numFmtId="0" fontId="29" fillId="5" borderId="29" xfId="1" applyFont="1" applyFill="1" applyBorder="1" applyAlignment="1" applyProtection="1">
      <alignment horizontal="center" vertical="center"/>
      <protection hidden="1"/>
    </xf>
    <xf numFmtId="0" fontId="28" fillId="5" borderId="55" xfId="1" applyFont="1" applyFill="1" applyBorder="1" applyAlignment="1" applyProtection="1">
      <alignment horizontal="center" vertical="center"/>
      <protection hidden="1"/>
    </xf>
    <xf numFmtId="0" fontId="28" fillId="5" borderId="56" xfId="1" applyFont="1" applyFill="1" applyBorder="1" applyAlignment="1" applyProtection="1">
      <alignment horizontal="center" vertical="center"/>
      <protection hidden="1"/>
    </xf>
    <xf numFmtId="0" fontId="10" fillId="3" borderId="17" xfId="1" applyFont="1" applyFill="1" applyBorder="1" applyAlignment="1" applyProtection="1">
      <alignment horizontal="center" vertical="center"/>
      <protection hidden="1"/>
    </xf>
    <xf numFmtId="0" fontId="10" fillId="3" borderId="21" xfId="1" applyFont="1" applyFill="1" applyBorder="1" applyAlignment="1" applyProtection="1">
      <alignment horizontal="center" vertical="center"/>
      <protection hidden="1"/>
    </xf>
    <xf numFmtId="0" fontId="10" fillId="3" borderId="20" xfId="1" applyFont="1" applyFill="1" applyBorder="1" applyAlignment="1" applyProtection="1">
      <alignment horizontal="center" vertical="center"/>
      <protection hidden="1"/>
    </xf>
    <xf numFmtId="0" fontId="30" fillId="2" borderId="10" xfId="1" applyFont="1" applyFill="1" applyBorder="1" applyAlignment="1" applyProtection="1">
      <alignment horizontal="center" vertical="center"/>
      <protection hidden="1"/>
    </xf>
    <xf numFmtId="0" fontId="30" fillId="2" borderId="9" xfId="1" applyFont="1" applyFill="1" applyBorder="1" applyAlignment="1" applyProtection="1">
      <alignment horizontal="center" vertical="center"/>
      <protection hidden="1"/>
    </xf>
    <xf numFmtId="0" fontId="30" fillId="2" borderId="8" xfId="1" applyFont="1" applyFill="1" applyBorder="1" applyAlignment="1" applyProtection="1">
      <alignment horizontal="center" vertical="center"/>
      <protection hidden="1"/>
    </xf>
    <xf numFmtId="0" fontId="30" fillId="2" borderId="6" xfId="1" applyFont="1" applyFill="1" applyBorder="1" applyAlignment="1" applyProtection="1">
      <alignment horizontal="center" vertical="center"/>
      <protection hidden="1"/>
    </xf>
    <xf numFmtId="0" fontId="30" fillId="2" borderId="0" xfId="1" applyFont="1" applyFill="1" applyAlignment="1" applyProtection="1">
      <alignment horizontal="center" vertical="center"/>
      <protection hidden="1"/>
    </xf>
    <xf numFmtId="0" fontId="30" fillId="2" borderId="4" xfId="1" applyFont="1" applyFill="1" applyBorder="1" applyAlignment="1" applyProtection="1">
      <alignment horizontal="center" vertical="center"/>
      <protection hidden="1"/>
    </xf>
    <xf numFmtId="0" fontId="30" fillId="2" borderId="7" xfId="1" applyFont="1" applyFill="1" applyBorder="1" applyAlignment="1" applyProtection="1">
      <alignment horizontal="center" vertical="center"/>
      <protection hidden="1"/>
    </xf>
    <xf numFmtId="0" fontId="30" fillId="2" borderId="2" xfId="1" applyFont="1" applyFill="1" applyBorder="1" applyAlignment="1" applyProtection="1">
      <alignment horizontal="center" vertical="center"/>
      <protection hidden="1"/>
    </xf>
    <xf numFmtId="0" fontId="30" fillId="2" borderId="1" xfId="1" applyFont="1" applyFill="1" applyBorder="1" applyAlignment="1" applyProtection="1">
      <alignment horizontal="center" vertical="center"/>
      <protection hidden="1"/>
    </xf>
    <xf numFmtId="0" fontId="38" fillId="0" borderId="10" xfId="2" applyFont="1" applyBorder="1" applyAlignment="1" applyProtection="1">
      <alignment horizontal="left" vertical="center" indent="3"/>
      <protection hidden="1"/>
    </xf>
    <xf numFmtId="0" fontId="38" fillId="0" borderId="9" xfId="2" applyFont="1" applyBorder="1" applyAlignment="1" applyProtection="1">
      <alignment horizontal="left" vertical="center" indent="3"/>
      <protection hidden="1"/>
    </xf>
    <xf numFmtId="0" fontId="54" fillId="4" borderId="0" xfId="2" applyFont="1" applyFill="1" applyBorder="1" applyAlignment="1" applyProtection="1">
      <alignment horizontal="left" vertical="center" indent="4"/>
      <protection hidden="1"/>
    </xf>
    <xf numFmtId="0" fontId="54" fillId="0" borderId="0" xfId="2" applyFont="1" applyFill="1" applyBorder="1" applyAlignment="1" applyProtection="1">
      <alignment horizontal="left" vertical="center" indent="4"/>
      <protection hidden="1"/>
    </xf>
    <xf numFmtId="0" fontId="38" fillId="4" borderId="9" xfId="2" applyFont="1" applyFill="1" applyBorder="1" applyAlignment="1" applyProtection="1">
      <alignment horizontal="left" vertical="center" indent="3"/>
      <protection hidden="1"/>
    </xf>
    <xf numFmtId="0" fontId="21" fillId="3" borderId="44" xfId="1" quotePrefix="1" applyFont="1" applyFill="1" applyBorder="1" applyAlignment="1" applyProtection="1">
      <alignment horizontal="center" vertical="center"/>
      <protection hidden="1"/>
    </xf>
    <xf numFmtId="0" fontId="21" fillId="3" borderId="45" xfId="1" quotePrefix="1" applyFont="1" applyFill="1" applyBorder="1" applyAlignment="1" applyProtection="1">
      <alignment horizontal="center" vertical="center"/>
      <protection hidden="1"/>
    </xf>
    <xf numFmtId="0" fontId="21" fillId="3" borderId="46" xfId="1" quotePrefix="1" applyFont="1" applyFill="1" applyBorder="1" applyAlignment="1" applyProtection="1">
      <alignment horizontal="center" vertical="center"/>
      <protection hidden="1"/>
    </xf>
    <xf numFmtId="0" fontId="9" fillId="0" borderId="7" xfId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center" vertical="center"/>
      <protection hidden="1"/>
    </xf>
    <xf numFmtId="0" fontId="9" fillId="0" borderId="6" xfId="1" applyFont="1" applyBorder="1" applyAlignment="1" applyProtection="1">
      <alignment horizontal="center"/>
      <protection hidden="1"/>
    </xf>
    <xf numFmtId="0" fontId="9" fillId="0" borderId="4" xfId="1" applyFont="1" applyBorder="1" applyAlignment="1" applyProtection="1">
      <alignment horizontal="center"/>
      <protection hidden="1"/>
    </xf>
    <xf numFmtId="0" fontId="9" fillId="0" borderId="10" xfId="1" applyFont="1" applyBorder="1" applyAlignment="1" applyProtection="1">
      <alignment horizontal="center"/>
      <protection hidden="1"/>
    </xf>
    <xf numFmtId="0" fontId="9" fillId="0" borderId="8" xfId="1" applyFont="1" applyBorder="1" applyAlignment="1" applyProtection="1">
      <alignment horizontal="center"/>
      <protection hidden="1"/>
    </xf>
    <xf numFmtId="0" fontId="15" fillId="3" borderId="20" xfId="1" applyFont="1" applyFill="1" applyBorder="1" applyAlignment="1" applyProtection="1">
      <alignment horizontal="center"/>
      <protection hidden="1"/>
    </xf>
    <xf numFmtId="0" fontId="15" fillId="3" borderId="63" xfId="1" applyFont="1" applyFill="1" applyBorder="1" applyAlignment="1" applyProtection="1">
      <alignment horizontal="center"/>
      <protection hidden="1"/>
    </xf>
    <xf numFmtId="0" fontId="10" fillId="3" borderId="14" xfId="1" applyFont="1" applyFill="1" applyBorder="1" applyAlignment="1" applyProtection="1">
      <alignment horizontal="center" vertical="center"/>
      <protection hidden="1"/>
    </xf>
    <xf numFmtId="0" fontId="10" fillId="3" borderId="15" xfId="1" applyFont="1" applyFill="1" applyBorder="1" applyAlignment="1" applyProtection="1">
      <alignment horizontal="center" vertical="center"/>
      <protection hidden="1"/>
    </xf>
    <xf numFmtId="0" fontId="10" fillId="3" borderId="16" xfId="1" applyFont="1" applyFill="1" applyBorder="1" applyAlignment="1" applyProtection="1">
      <alignment horizontal="center" vertical="center"/>
      <protection hidden="1"/>
    </xf>
    <xf numFmtId="0" fontId="10" fillId="3" borderId="13" xfId="1" applyFont="1" applyFill="1" applyBorder="1" applyAlignment="1" applyProtection="1">
      <alignment horizontal="center" vertical="center"/>
      <protection hidden="1"/>
    </xf>
    <xf numFmtId="0" fontId="10" fillId="3" borderId="12" xfId="1" applyFont="1" applyFill="1" applyBorder="1" applyAlignment="1" applyProtection="1">
      <alignment horizontal="center" vertical="center"/>
      <protection hidden="1"/>
    </xf>
    <xf numFmtId="0" fontId="21" fillId="3" borderId="45" xfId="1" applyFont="1" applyFill="1" applyBorder="1" applyAlignment="1" applyProtection="1">
      <alignment horizontal="center" vertical="center"/>
      <protection hidden="1"/>
    </xf>
    <xf numFmtId="0" fontId="21" fillId="3" borderId="46" xfId="1" applyFont="1" applyFill="1" applyBorder="1" applyAlignment="1" applyProtection="1">
      <alignment horizontal="center" vertical="center"/>
      <protection hidden="1"/>
    </xf>
    <xf numFmtId="0" fontId="12" fillId="3" borderId="17" xfId="1" applyFont="1" applyFill="1" applyBorder="1" applyAlignment="1" applyProtection="1">
      <alignment horizontal="center"/>
      <protection hidden="1"/>
    </xf>
    <xf numFmtId="0" fontId="12" fillId="3" borderId="21" xfId="1" applyFont="1" applyFill="1" applyBorder="1" applyAlignment="1" applyProtection="1">
      <alignment horizontal="center"/>
      <protection hidden="1"/>
    </xf>
    <xf numFmtId="0" fontId="10" fillId="3" borderId="6" xfId="1" applyFont="1" applyFill="1" applyBorder="1" applyAlignment="1" applyProtection="1">
      <alignment horizontal="center" vertical="center"/>
      <protection hidden="1"/>
    </xf>
    <xf numFmtId="0" fontId="10" fillId="3" borderId="0" xfId="1" applyFont="1" applyFill="1" applyAlignment="1" applyProtection="1">
      <alignment horizontal="center" vertical="center"/>
      <protection hidden="1"/>
    </xf>
    <xf numFmtId="0" fontId="12" fillId="3" borderId="41" xfId="1" applyFont="1" applyFill="1" applyBorder="1" applyAlignment="1" applyProtection="1">
      <alignment horizontal="center"/>
      <protection hidden="1"/>
    </xf>
    <xf numFmtId="0" fontId="12" fillId="3" borderId="42" xfId="1" applyFont="1" applyFill="1" applyBorder="1" applyAlignment="1" applyProtection="1">
      <alignment horizontal="center"/>
      <protection hidden="1"/>
    </xf>
    <xf numFmtId="0" fontId="12" fillId="3" borderId="43" xfId="1" applyFont="1" applyFill="1" applyBorder="1" applyAlignment="1" applyProtection="1">
      <alignment horizontal="center"/>
      <protection hidden="1"/>
    </xf>
    <xf numFmtId="0" fontId="10" fillId="3" borderId="13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21" fillId="3" borderId="44" xfId="1" quotePrefix="1" applyFont="1" applyFill="1" applyBorder="1" applyAlignment="1">
      <alignment horizontal="center" vertical="center"/>
    </xf>
    <xf numFmtId="0" fontId="21" fillId="3" borderId="45" xfId="1" applyFont="1" applyFill="1" applyBorder="1" applyAlignment="1">
      <alignment horizontal="center" vertical="center"/>
    </xf>
    <xf numFmtId="0" fontId="21" fillId="3" borderId="46" xfId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48" xfId="1" applyFont="1" applyFill="1" applyBorder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center" vertical="center"/>
      <protection hidden="1"/>
    </xf>
    <xf numFmtId="0" fontId="10" fillId="3" borderId="50" xfId="1" applyFont="1" applyFill="1" applyBorder="1" applyAlignment="1" applyProtection="1">
      <alignment horizontal="center" vertical="center"/>
      <protection hidden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2B6E0"/>
      <color rgb="FF0033CC"/>
      <color rgb="FFC2D8F8"/>
      <color rgb="FF0099CC"/>
      <color rgb="FF00B6F6"/>
      <color rgb="FF31CBDB"/>
      <color rgb="FF10C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26.png"/><Relationship Id="rId2" Type="http://schemas.openxmlformats.org/officeDocument/2006/relationships/hyperlink" Target="#SELECT!A1"/><Relationship Id="rId1" Type="http://schemas.openxmlformats.org/officeDocument/2006/relationships/image" Target="../media/image23.jpe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27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4.emf"/><Relationship Id="rId7" Type="http://schemas.openxmlformats.org/officeDocument/2006/relationships/image" Target="../media/image33.png"/><Relationship Id="rId2" Type="http://schemas.openxmlformats.org/officeDocument/2006/relationships/hyperlink" Target="#SELECT!A1"/><Relationship Id="rId1" Type="http://schemas.openxmlformats.org/officeDocument/2006/relationships/image" Target="../media/image30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4.emf"/><Relationship Id="rId7" Type="http://schemas.openxmlformats.org/officeDocument/2006/relationships/image" Target="../media/image38.png"/><Relationship Id="rId2" Type="http://schemas.openxmlformats.org/officeDocument/2006/relationships/hyperlink" Target="#SELECT!A1"/><Relationship Id="rId1" Type="http://schemas.openxmlformats.org/officeDocument/2006/relationships/image" Target="../media/image35.jpe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40.png"/><Relationship Id="rId6" Type="http://schemas.openxmlformats.org/officeDocument/2006/relationships/image" Target="../media/image39.png"/><Relationship Id="rId5" Type="http://schemas.openxmlformats.org/officeDocument/2006/relationships/image" Target="../media/image41.png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42.jpeg"/><Relationship Id="rId5" Type="http://schemas.openxmlformats.org/officeDocument/2006/relationships/image" Target="../media/image43.png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emf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5" Type="http://schemas.openxmlformats.org/officeDocument/2006/relationships/image" Target="../media/image3.png"/><Relationship Id="rId4" Type="http://schemas.openxmlformats.org/officeDocument/2006/relationships/image" Target="../media/image4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7" Type="http://schemas.openxmlformats.org/officeDocument/2006/relationships/image" Target="../media/image49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2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5" Type="http://schemas.openxmlformats.org/officeDocument/2006/relationships/image" Target="../media/image53.png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54.png"/><Relationship Id="rId5" Type="http://schemas.openxmlformats.org/officeDocument/2006/relationships/image" Target="../media/image55.png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56.jpeg"/><Relationship Id="rId5" Type="http://schemas.openxmlformats.org/officeDocument/2006/relationships/image" Target="../media/image3.png"/><Relationship Id="rId4" Type="http://schemas.openxmlformats.org/officeDocument/2006/relationships/image" Target="../media/image5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58.png"/><Relationship Id="rId6" Type="http://schemas.openxmlformats.org/officeDocument/2006/relationships/image" Target="../media/image3.png"/><Relationship Id="rId5" Type="http://schemas.openxmlformats.org/officeDocument/2006/relationships/image" Target="../media/image60.png"/><Relationship Id="rId4" Type="http://schemas.openxmlformats.org/officeDocument/2006/relationships/image" Target="../media/image59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2.jpeg"/><Relationship Id="rId5" Type="http://schemas.openxmlformats.org/officeDocument/2006/relationships/image" Target="../media/image3.png"/><Relationship Id="rId4" Type="http://schemas.openxmlformats.org/officeDocument/2006/relationships/image" Target="../media/image6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62.png"/><Relationship Id="rId6" Type="http://schemas.openxmlformats.org/officeDocument/2006/relationships/image" Target="../media/image64.png"/><Relationship Id="rId5" Type="http://schemas.openxmlformats.org/officeDocument/2006/relationships/image" Target="../media/image63.png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7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54.png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69.png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2.jpeg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71.png"/><Relationship Id="rId4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5" Type="http://schemas.openxmlformats.org/officeDocument/2006/relationships/image" Target="../media/image72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jpe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jpe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jp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6" Type="http://schemas.openxmlformats.org/officeDocument/2006/relationships/image" Target="../media/image78.png"/><Relationship Id="rId5" Type="http://schemas.openxmlformats.org/officeDocument/2006/relationships/image" Target="../media/image77.png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79.png"/><Relationship Id="rId6" Type="http://schemas.openxmlformats.org/officeDocument/2006/relationships/image" Target="../media/image81.png"/><Relationship Id="rId5" Type="http://schemas.openxmlformats.org/officeDocument/2006/relationships/image" Target="../media/image80.png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2.jp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jpe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84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hyperlink" Target="#SELECT!A1"/><Relationship Id="rId1" Type="http://schemas.openxmlformats.org/officeDocument/2006/relationships/image" Target="../media/image79.png"/><Relationship Id="rId6" Type="http://schemas.openxmlformats.org/officeDocument/2006/relationships/image" Target="../media/image3.png"/><Relationship Id="rId5" Type="http://schemas.openxmlformats.org/officeDocument/2006/relationships/image" Target="../media/image81.png"/><Relationship Id="rId4" Type="http://schemas.openxmlformats.org/officeDocument/2006/relationships/image" Target="../media/image80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5" Type="http://schemas.openxmlformats.org/officeDocument/2006/relationships/image" Target="../media/image9.png"/><Relationship Id="rId4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7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8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0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3.jpe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7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5" Type="http://schemas.openxmlformats.org/officeDocument/2006/relationships/image" Target="../media/image100.png"/><Relationship Id="rId4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90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5" Type="http://schemas.openxmlformats.org/officeDocument/2006/relationships/image" Target="../media/image102.png"/><Relationship Id="rId4" Type="http://schemas.openxmlformats.org/officeDocument/2006/relationships/image" Target="../media/image101.jpe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emf"/><Relationship Id="rId1" Type="http://schemas.openxmlformats.org/officeDocument/2006/relationships/hyperlink" Target="#SELECT!A1"/><Relationship Id="rId4" Type="http://schemas.openxmlformats.org/officeDocument/2006/relationships/image" Target="../media/image10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12.png"/><Relationship Id="rId2" Type="http://schemas.openxmlformats.org/officeDocument/2006/relationships/hyperlink" Target="#SELECT!A1"/><Relationship Id="rId1" Type="http://schemas.openxmlformats.org/officeDocument/2006/relationships/image" Target="../media/image10.png"/><Relationship Id="rId6" Type="http://schemas.openxmlformats.org/officeDocument/2006/relationships/image" Target="../media/image3.png"/><Relationship Id="rId5" Type="http://schemas.openxmlformats.org/officeDocument/2006/relationships/image" Target="../media/image11.png"/><Relationship Id="rId4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4.emf"/><Relationship Id="rId7" Type="http://schemas.openxmlformats.org/officeDocument/2006/relationships/image" Target="../media/image14.png"/><Relationship Id="rId2" Type="http://schemas.openxmlformats.org/officeDocument/2006/relationships/hyperlink" Target="#SELECT!A1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5" Type="http://schemas.openxmlformats.org/officeDocument/2006/relationships/image" Target="../media/image11.png"/><Relationship Id="rId4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4.emf"/><Relationship Id="rId7" Type="http://schemas.openxmlformats.org/officeDocument/2006/relationships/image" Target="../media/image3.png"/><Relationship Id="rId2" Type="http://schemas.openxmlformats.org/officeDocument/2006/relationships/hyperlink" Target="#SELECT!A1"/><Relationship Id="rId1" Type="http://schemas.openxmlformats.org/officeDocument/2006/relationships/image" Target="../media/image16.png"/><Relationship Id="rId6" Type="http://schemas.openxmlformats.org/officeDocument/2006/relationships/image" Target="../media/image19.png"/><Relationship Id="rId5" Type="http://schemas.openxmlformats.org/officeDocument/2006/relationships/image" Target="../media/image18.emf"/><Relationship Id="rId10" Type="http://schemas.openxmlformats.org/officeDocument/2006/relationships/image" Target="../media/image22.png"/><Relationship Id="rId4" Type="http://schemas.openxmlformats.org/officeDocument/2006/relationships/image" Target="../media/image17.emf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92903</xdr:colOff>
      <xdr:row>71</xdr:row>
      <xdr:rowOff>122802</xdr:rowOff>
    </xdr:from>
    <xdr:ext cx="1598626" cy="1127138"/>
    <xdr:pic>
      <xdr:nvPicPr>
        <xdr:cNvPr id="17" name="Imagem 4">
          <a:extLst>
            <a:ext uri="{FF2B5EF4-FFF2-40B4-BE49-F238E27FC236}">
              <a16:creationId xmlns:a16="http://schemas.microsoft.com/office/drawing/2014/main" id="{D5187043-5E61-444A-A344-991A8415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303" y="16543902"/>
          <a:ext cx="1598626" cy="11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1304512</xdr:colOff>
      <xdr:row>71</xdr:row>
      <xdr:rowOff>59586</xdr:rowOff>
    </xdr:from>
    <xdr:to>
      <xdr:col>4</xdr:col>
      <xdr:colOff>550209</xdr:colOff>
      <xdr:row>76</xdr:row>
      <xdr:rowOff>185075</xdr:rowOff>
    </xdr:to>
    <xdr:pic>
      <xdr:nvPicPr>
        <xdr:cNvPr id="18" name="Picture 9" descr="ga 75 pack">
          <a:extLst>
            <a:ext uri="{FF2B5EF4-FFF2-40B4-BE49-F238E27FC236}">
              <a16:creationId xmlns:a16="http://schemas.microsoft.com/office/drawing/2014/main" id="{6B49D580-0E4D-4DB0-AE35-4FA86169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162" y="16480686"/>
          <a:ext cx="1665047" cy="126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40604</xdr:colOff>
      <xdr:row>0</xdr:row>
      <xdr:rowOff>197726</xdr:rowOff>
    </xdr:from>
    <xdr:to>
      <xdr:col>2</xdr:col>
      <xdr:colOff>738630</xdr:colOff>
      <xdr:row>5</xdr:row>
      <xdr:rowOff>83425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2275DD-AE63-44AD-BB5E-824E599B5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4" y="197726"/>
          <a:ext cx="2189181" cy="103526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16</xdr:row>
      <xdr:rowOff>200025</xdr:rowOff>
    </xdr:from>
    <xdr:to>
      <xdr:col>2</xdr:col>
      <xdr:colOff>810889</xdr:colOff>
      <xdr:row>21</xdr:row>
      <xdr:rowOff>85724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40DBBD3B-6776-4FB1-9079-9B3A7C3B6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857625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35</xdr:row>
      <xdr:rowOff>190500</xdr:rowOff>
    </xdr:from>
    <xdr:to>
      <xdr:col>2</xdr:col>
      <xdr:colOff>810889</xdr:colOff>
      <xdr:row>40</xdr:row>
      <xdr:rowOff>76199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DD925A4A-7036-4CDE-9C77-5351ABC9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191500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77</xdr:row>
      <xdr:rowOff>180975</xdr:rowOff>
    </xdr:from>
    <xdr:to>
      <xdr:col>2</xdr:col>
      <xdr:colOff>810889</xdr:colOff>
      <xdr:row>82</xdr:row>
      <xdr:rowOff>66674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A753B0CF-EA28-4109-AB0F-AED063FBB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7973675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117</xdr:row>
      <xdr:rowOff>190500</xdr:rowOff>
    </xdr:from>
    <xdr:to>
      <xdr:col>2</xdr:col>
      <xdr:colOff>810889</xdr:colOff>
      <xdr:row>122</xdr:row>
      <xdr:rowOff>76199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A1F1104B-6677-4739-BF73-A6714D89A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7127200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141</xdr:row>
      <xdr:rowOff>190500</xdr:rowOff>
    </xdr:from>
    <xdr:to>
      <xdr:col>2</xdr:col>
      <xdr:colOff>810889</xdr:colOff>
      <xdr:row>146</xdr:row>
      <xdr:rowOff>76199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F7C18AF-7FE3-4906-AEB9-04156981C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2613600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166</xdr:row>
      <xdr:rowOff>190500</xdr:rowOff>
    </xdr:from>
    <xdr:to>
      <xdr:col>2</xdr:col>
      <xdr:colOff>810889</xdr:colOff>
      <xdr:row>171</xdr:row>
      <xdr:rowOff>76199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15DCD336-94E9-410E-BDF5-5E5CE110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8338125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194</xdr:row>
      <xdr:rowOff>142875</xdr:rowOff>
    </xdr:from>
    <xdr:to>
      <xdr:col>2</xdr:col>
      <xdr:colOff>810889</xdr:colOff>
      <xdr:row>199</xdr:row>
      <xdr:rowOff>66674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BE14B0EE-AED4-4EC3-9A60-D7869E626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4291250"/>
          <a:ext cx="2190893" cy="10286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209</xdr:row>
      <xdr:rowOff>142875</xdr:rowOff>
    </xdr:from>
    <xdr:to>
      <xdr:col>2</xdr:col>
      <xdr:colOff>810889</xdr:colOff>
      <xdr:row>214</xdr:row>
      <xdr:rowOff>66674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3BB0644-41FD-4E49-801C-D82FA0556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7396400"/>
          <a:ext cx="2190893" cy="10286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1105697</xdr:colOff>
      <xdr:row>1</xdr:row>
      <xdr:rowOff>104774</xdr:rowOff>
    </xdr:from>
    <xdr:ext cx="2142328" cy="1944395"/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947" y="295274"/>
          <a:ext cx="2142328" cy="19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276225</xdr:rowOff>
    </xdr:from>
    <xdr:ext cx="590550" cy="590550"/>
    <xdr:pic>
      <xdr:nvPicPr>
        <xdr:cNvPr id="9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600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152400</xdr:rowOff>
    </xdr:from>
    <xdr:to>
      <xdr:col>3</xdr:col>
      <xdr:colOff>85725</xdr:colOff>
      <xdr:row>7</xdr:row>
      <xdr:rowOff>71147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06E5AD3-066D-4E73-93AE-5A38C33E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51</xdr:row>
      <xdr:rowOff>66675</xdr:rowOff>
    </xdr:from>
    <xdr:to>
      <xdr:col>6</xdr:col>
      <xdr:colOff>143218</xdr:colOff>
      <xdr:row>64</xdr:row>
      <xdr:rowOff>117475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DF75CA2-06FD-4AA1-B3A8-160A7EAB9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999" y="9988550"/>
          <a:ext cx="7706069" cy="21780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68</xdr:row>
      <xdr:rowOff>12699</xdr:rowOff>
    </xdr:from>
    <xdr:to>
      <xdr:col>6</xdr:col>
      <xdr:colOff>161924</xdr:colOff>
      <xdr:row>88</xdr:row>
      <xdr:rowOff>14106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195D1FD-3656-44DC-9CFD-9E81C180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399" y="12696824"/>
          <a:ext cx="7699375" cy="317640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88</xdr:row>
      <xdr:rowOff>92075</xdr:rowOff>
    </xdr:from>
    <xdr:to>
      <xdr:col>6</xdr:col>
      <xdr:colOff>110879</xdr:colOff>
      <xdr:row>110</xdr:row>
      <xdr:rowOff>95250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A3C539E-72FF-4A65-ACA4-4C2E161B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2400" y="15951200"/>
          <a:ext cx="7648329" cy="3495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1000125</xdr:colOff>
      <xdr:row>0</xdr:row>
      <xdr:rowOff>180975</xdr:rowOff>
    </xdr:from>
    <xdr:to>
      <xdr:col>4</xdr:col>
      <xdr:colOff>990600</xdr:colOff>
      <xdr:row>12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80975"/>
          <a:ext cx="2171700" cy="2305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8000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81D58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161925</xdr:colOff>
      <xdr:row>9</xdr:row>
      <xdr:rowOff>152400</xdr:rowOff>
    </xdr:from>
    <xdr:ext cx="590550" cy="590550"/>
    <xdr:pic>
      <xdr:nvPicPr>
        <xdr:cNvPr id="5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5906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133350</xdr:rowOff>
    </xdr:from>
    <xdr:to>
      <xdr:col>3</xdr:col>
      <xdr:colOff>123825</xdr:colOff>
      <xdr:row>7</xdr:row>
      <xdr:rowOff>52097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01F3B0F-91CD-417E-9C2A-57837C03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49</xdr:row>
      <xdr:rowOff>76200</xdr:rowOff>
    </xdr:from>
    <xdr:to>
      <xdr:col>6</xdr:col>
      <xdr:colOff>161924</xdr:colOff>
      <xdr:row>60</xdr:row>
      <xdr:rowOff>78607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32718C2-E57B-49AA-AFFE-9CF647C4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49" y="9744075"/>
          <a:ext cx="7667625" cy="181215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61</xdr:row>
      <xdr:rowOff>9525</xdr:rowOff>
    </xdr:from>
    <xdr:to>
      <xdr:col>6</xdr:col>
      <xdr:colOff>157037</xdr:colOff>
      <xdr:row>73</xdr:row>
      <xdr:rowOff>47625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8D4890F-CBF7-4222-B001-63F498F3E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1649075"/>
          <a:ext cx="7662737" cy="1981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1</xdr:row>
      <xdr:rowOff>47625</xdr:rowOff>
    </xdr:from>
    <xdr:to>
      <xdr:col>4</xdr:col>
      <xdr:colOff>990599</xdr:colOff>
      <xdr:row>12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238125"/>
          <a:ext cx="2219324" cy="2209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133350</xdr:colOff>
      <xdr:row>10</xdr:row>
      <xdr:rowOff>9525</xdr:rowOff>
    </xdr:from>
    <xdr:ext cx="590550" cy="590550"/>
    <xdr:pic>
      <xdr:nvPicPr>
        <xdr:cNvPr id="12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5335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123825</xdr:rowOff>
    </xdr:from>
    <xdr:to>
      <xdr:col>3</xdr:col>
      <xdr:colOff>95250</xdr:colOff>
      <xdr:row>7</xdr:row>
      <xdr:rowOff>42572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E700DE45-DFCF-4F4C-A9A5-EED06A57C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382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53</xdr:row>
      <xdr:rowOff>171450</xdr:rowOff>
    </xdr:from>
    <xdr:to>
      <xdr:col>6</xdr:col>
      <xdr:colOff>123824</xdr:colOff>
      <xdr:row>74</xdr:row>
      <xdr:rowOff>81969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C2F585-9144-4902-9062-3D9BD53B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4" y="10429875"/>
          <a:ext cx="7648575" cy="333951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76</xdr:row>
      <xdr:rowOff>38099</xdr:rowOff>
    </xdr:from>
    <xdr:to>
      <xdr:col>6</xdr:col>
      <xdr:colOff>95250</xdr:colOff>
      <xdr:row>103</xdr:row>
      <xdr:rowOff>55029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EA57B7D-45F5-4C67-B493-4884543FB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925" y="14049374"/>
          <a:ext cx="7620000" cy="438890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103</xdr:row>
      <xdr:rowOff>133349</xdr:rowOff>
    </xdr:from>
    <xdr:to>
      <xdr:col>6</xdr:col>
      <xdr:colOff>76200</xdr:colOff>
      <xdr:row>119</xdr:row>
      <xdr:rowOff>112074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15AE52C-6A12-437C-B90E-0081A3587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5" y="18516599"/>
          <a:ext cx="7600950" cy="25695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120</xdr:row>
      <xdr:rowOff>66675</xdr:rowOff>
    </xdr:from>
    <xdr:to>
      <xdr:col>6</xdr:col>
      <xdr:colOff>124384</xdr:colOff>
      <xdr:row>133</xdr:row>
      <xdr:rowOff>19050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FE02FAA2-505F-4E79-B7EB-34D54887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0025" y="21202650"/>
          <a:ext cx="7611034" cy="2057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676275</xdr:colOff>
      <xdr:row>1</xdr:row>
      <xdr:rowOff>9526</xdr:rowOff>
    </xdr:from>
    <xdr:ext cx="2762250" cy="2101016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00026"/>
          <a:ext cx="2762250" cy="2101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142875</xdr:rowOff>
    </xdr:from>
    <xdr:ext cx="590550" cy="590550"/>
    <xdr:pic>
      <xdr:nvPicPr>
        <xdr:cNvPr id="9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2763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152400</xdr:rowOff>
    </xdr:from>
    <xdr:to>
      <xdr:col>3</xdr:col>
      <xdr:colOff>85725</xdr:colOff>
      <xdr:row>7</xdr:row>
      <xdr:rowOff>71147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D0BD403-82BE-4E13-AA60-423763102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109</xdr:row>
      <xdr:rowOff>123824</xdr:rowOff>
    </xdr:from>
    <xdr:to>
      <xdr:col>6</xdr:col>
      <xdr:colOff>83404</xdr:colOff>
      <xdr:row>137</xdr:row>
      <xdr:rowOff>19049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AFEEEB-0AB9-4691-997A-EC2593970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0" y="19640549"/>
          <a:ext cx="7617679" cy="442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81</xdr:row>
      <xdr:rowOff>81080</xdr:rowOff>
    </xdr:from>
    <xdr:to>
      <xdr:col>6</xdr:col>
      <xdr:colOff>114300</xdr:colOff>
      <xdr:row>109</xdr:row>
      <xdr:rowOff>9693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57E3D6C-330C-499F-AF0F-E1E321665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15063905"/>
          <a:ext cx="7677150" cy="4462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65</xdr:row>
      <xdr:rowOff>19050</xdr:rowOff>
    </xdr:from>
    <xdr:to>
      <xdr:col>6</xdr:col>
      <xdr:colOff>79577</xdr:colOff>
      <xdr:row>80</xdr:row>
      <xdr:rowOff>104775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DD97DBF-F2B6-4FCF-ADFD-D375D83F3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49" y="12411075"/>
          <a:ext cx="7651953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52</xdr:row>
      <xdr:rowOff>114300</xdr:rowOff>
    </xdr:from>
    <xdr:to>
      <xdr:col>6</xdr:col>
      <xdr:colOff>87826</xdr:colOff>
      <xdr:row>62</xdr:row>
      <xdr:rowOff>47625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E5C61D5-71D3-4BDD-B296-8A41D446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5" y="10315575"/>
          <a:ext cx="7631626" cy="1638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1</xdr:row>
      <xdr:rowOff>0</xdr:rowOff>
    </xdr:from>
    <xdr:ext cx="2152650" cy="213057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0"/>
          <a:ext cx="2152650" cy="2130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180975</xdr:colOff>
      <xdr:row>8</xdr:row>
      <xdr:rowOff>142875</xdr:rowOff>
    </xdr:from>
    <xdr:ext cx="590550" cy="590550"/>
    <xdr:pic>
      <xdr:nvPicPr>
        <xdr:cNvPr id="5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12763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142875</xdr:rowOff>
    </xdr:from>
    <xdr:to>
      <xdr:col>3</xdr:col>
      <xdr:colOff>104775</xdr:colOff>
      <xdr:row>7</xdr:row>
      <xdr:rowOff>61622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6950666-F4AE-425D-814C-511233A2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87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49</xdr:row>
      <xdr:rowOff>142874</xdr:rowOff>
    </xdr:from>
    <xdr:to>
      <xdr:col>6</xdr:col>
      <xdr:colOff>122868</xdr:colOff>
      <xdr:row>67</xdr:row>
      <xdr:rowOff>38099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1B2919B-A093-43CD-B564-131F3456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" y="9763124"/>
          <a:ext cx="7609518" cy="280987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67</xdr:row>
      <xdr:rowOff>133350</xdr:rowOff>
    </xdr:from>
    <xdr:to>
      <xdr:col>6</xdr:col>
      <xdr:colOff>135451</xdr:colOff>
      <xdr:row>77</xdr:row>
      <xdr:rowOff>152400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2E2A69B-D3AE-4B07-AE87-FFE4FF76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025" y="12668250"/>
          <a:ext cx="7631626" cy="1638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876300</xdr:colOff>
      <xdr:row>1</xdr:row>
      <xdr:rowOff>8375</xdr:rowOff>
    </xdr:from>
    <xdr:ext cx="2209801" cy="2220476"/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98875"/>
          <a:ext cx="2209801" cy="222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133350</xdr:colOff>
      <xdr:row>9</xdr:row>
      <xdr:rowOff>0</xdr:rowOff>
    </xdr:from>
    <xdr:ext cx="590550" cy="590550"/>
    <xdr:pic>
      <xdr:nvPicPr>
        <xdr:cNvPr id="9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382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142875</xdr:rowOff>
    </xdr:from>
    <xdr:to>
      <xdr:col>3</xdr:col>
      <xdr:colOff>76200</xdr:colOff>
      <xdr:row>7</xdr:row>
      <xdr:rowOff>61622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D50B6748-E6EA-4094-B70D-5F989FEE6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64</xdr:row>
      <xdr:rowOff>57150</xdr:rowOff>
    </xdr:from>
    <xdr:to>
      <xdr:col>6</xdr:col>
      <xdr:colOff>95250</xdr:colOff>
      <xdr:row>124</xdr:row>
      <xdr:rowOff>56495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EC24C1B0-D0BC-450D-9D47-6DEE3E395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12217400"/>
          <a:ext cx="7632700" cy="9810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276225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097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628650</xdr:colOff>
      <xdr:row>1</xdr:row>
      <xdr:rowOff>142875</xdr:rowOff>
    </xdr:from>
    <xdr:to>
      <xdr:col>4</xdr:col>
      <xdr:colOff>1185094</xdr:colOff>
      <xdr:row>11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33375"/>
          <a:ext cx="2737669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3</xdr:col>
      <xdr:colOff>104775</xdr:colOff>
      <xdr:row>7</xdr:row>
      <xdr:rowOff>71147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159D293-B89C-4DC0-9D6E-D9001012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67000" cy="125224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266700</xdr:rowOff>
    </xdr:from>
    <xdr:ext cx="590550" cy="595934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00175"/>
          <a:ext cx="590550" cy="595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781050</xdr:colOff>
      <xdr:row>2</xdr:row>
      <xdr:rowOff>47625</xdr:rowOff>
    </xdr:from>
    <xdr:ext cx="2672167" cy="1828800"/>
    <xdr:pic>
      <xdr:nvPicPr>
        <xdr:cNvPr id="3" name="Imagem 4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428625"/>
          <a:ext cx="2672167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146049</xdr:colOff>
      <xdr:row>67</xdr:row>
      <xdr:rowOff>54241</xdr:rowOff>
    </xdr:from>
    <xdr:to>
      <xdr:col>6</xdr:col>
      <xdr:colOff>107950</xdr:colOff>
      <xdr:row>95</xdr:row>
      <xdr:rowOff>31749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93664E8-74D7-441A-9530-C31F408E1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049" y="12468491"/>
          <a:ext cx="7670801" cy="44225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3</xdr:col>
      <xdr:colOff>85725</xdr:colOff>
      <xdr:row>7</xdr:row>
      <xdr:rowOff>42572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278BE06-4D7E-46C4-A82D-F122F25F9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3825"/>
          <a:ext cx="2667000" cy="125224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287948</xdr:rowOff>
    </xdr:from>
    <xdr:ext cx="590550" cy="592748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421423"/>
          <a:ext cx="590550" cy="592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723900</xdr:colOff>
      <xdr:row>2</xdr:row>
      <xdr:rowOff>76200</xdr:rowOff>
    </xdr:from>
    <xdr:ext cx="2661344" cy="1876425"/>
    <xdr:pic>
      <xdr:nvPicPr>
        <xdr:cNvPr id="3" name="Imagem 4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57200"/>
          <a:ext cx="2661344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142875</xdr:rowOff>
    </xdr:from>
    <xdr:to>
      <xdr:col>3</xdr:col>
      <xdr:colOff>76200</xdr:colOff>
      <xdr:row>7</xdr:row>
      <xdr:rowOff>61622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80F03579-5FAF-4A9B-AB5F-277B1170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65</xdr:row>
      <xdr:rowOff>82405</xdr:rowOff>
    </xdr:from>
    <xdr:to>
      <xdr:col>6</xdr:col>
      <xdr:colOff>47625</xdr:colOff>
      <xdr:row>113</xdr:row>
      <xdr:rowOff>95250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2FB45A5-7071-4E62-A9BB-8293F0ECE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399" y="12179155"/>
          <a:ext cx="7594601" cy="7632845"/>
        </a:xfrm>
        <a:prstGeom prst="rect">
          <a:avLst/>
        </a:prstGeom>
      </xdr:spPr>
    </xdr:pic>
    <xdr:clientData/>
  </xdr:twoCellAnchor>
  <xdr:twoCellAnchor editAs="oneCell">
    <xdr:from>
      <xdr:col>0</xdr:col>
      <xdr:colOff>136525</xdr:colOff>
      <xdr:row>114</xdr:row>
      <xdr:rowOff>26613</xdr:rowOff>
    </xdr:from>
    <xdr:to>
      <xdr:col>6</xdr:col>
      <xdr:colOff>95250</xdr:colOff>
      <xdr:row>125</xdr:row>
      <xdr:rowOff>48579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C68F034-4AF3-4EF7-928E-3788AE20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525" y="19902113"/>
          <a:ext cx="7658100" cy="1768216"/>
        </a:xfrm>
        <a:prstGeom prst="rect">
          <a:avLst/>
        </a:prstGeom>
      </xdr:spPr>
    </xdr:pic>
    <xdr:clientData/>
  </xdr:twoCellAnchor>
  <xdr:twoCellAnchor editAs="oneCell">
    <xdr:from>
      <xdr:col>0</xdr:col>
      <xdr:colOff>193675</xdr:colOff>
      <xdr:row>125</xdr:row>
      <xdr:rowOff>120649</xdr:rowOff>
    </xdr:from>
    <xdr:to>
      <xdr:col>6</xdr:col>
      <xdr:colOff>76200</xdr:colOff>
      <xdr:row>136</xdr:row>
      <xdr:rowOff>127000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1959E3-74EE-4895-8F79-85C1A26C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675" y="21742399"/>
          <a:ext cx="7581900" cy="175260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123825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2573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1009650</xdr:colOff>
      <xdr:row>0</xdr:row>
      <xdr:rowOff>186476</xdr:rowOff>
    </xdr:from>
    <xdr:to>
      <xdr:col>4</xdr:col>
      <xdr:colOff>895350</xdr:colOff>
      <xdr:row>11</xdr:row>
      <xdr:rowOff>75943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86476"/>
          <a:ext cx="2066925" cy="2099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3</xdr:col>
      <xdr:colOff>85725</xdr:colOff>
      <xdr:row>7</xdr:row>
      <xdr:rowOff>71147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367F4F0-73B6-4EB6-B793-332DB9AE3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67000" cy="1252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8</xdr:row>
      <xdr:rowOff>123825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2573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942976</xdr:colOff>
      <xdr:row>0</xdr:row>
      <xdr:rowOff>123825</xdr:rowOff>
    </xdr:from>
    <xdr:to>
      <xdr:col>4</xdr:col>
      <xdr:colOff>619126</xdr:colOff>
      <xdr:row>11</xdr:row>
      <xdr:rowOff>47625</xdr:rowOff>
    </xdr:to>
    <xdr:pic>
      <xdr:nvPicPr>
        <xdr:cNvPr id="3" name="Picture 10" descr="gx11ff packsm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123825"/>
          <a:ext cx="190500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0</xdr:row>
      <xdr:rowOff>133350</xdr:rowOff>
    </xdr:from>
    <xdr:to>
      <xdr:col>2</xdr:col>
      <xdr:colOff>74964</xdr:colOff>
      <xdr:row>7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C6A9AA6-2C7D-4E14-8398-C2FC8751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3350"/>
          <a:ext cx="2637189" cy="12382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8</xdr:row>
      <xdr:rowOff>295275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28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1114425</xdr:colOff>
      <xdr:row>1</xdr:row>
      <xdr:rowOff>2250</xdr:rowOff>
    </xdr:from>
    <xdr:to>
      <xdr:col>4</xdr:col>
      <xdr:colOff>962026</xdr:colOff>
      <xdr:row>11</xdr:row>
      <xdr:rowOff>95251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92750"/>
          <a:ext cx="2028826" cy="211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3</xdr:col>
      <xdr:colOff>95250</xdr:colOff>
      <xdr:row>7</xdr:row>
      <xdr:rowOff>71147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3D9DA02-5EF7-4548-8546-1BD00624C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67000" cy="125224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9</xdr:row>
      <xdr:rowOff>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4382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885825</xdr:colOff>
      <xdr:row>0</xdr:row>
      <xdr:rowOff>180974</xdr:rowOff>
    </xdr:from>
    <xdr:ext cx="2438400" cy="2252617"/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80974"/>
          <a:ext cx="2438400" cy="225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142875</xdr:rowOff>
    </xdr:from>
    <xdr:to>
      <xdr:col>3</xdr:col>
      <xdr:colOff>85725</xdr:colOff>
      <xdr:row>7</xdr:row>
      <xdr:rowOff>61622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F588712-8883-4F2A-936A-FDA5EAA7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146049</xdr:colOff>
      <xdr:row>44</xdr:row>
      <xdr:rowOff>146050</xdr:rowOff>
    </xdr:from>
    <xdr:to>
      <xdr:col>6</xdr:col>
      <xdr:colOff>107949</xdr:colOff>
      <xdr:row>69</xdr:row>
      <xdr:rowOff>22225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6CB84A9-87EC-4BB9-AF30-C9CFE50D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049" y="8766175"/>
          <a:ext cx="7661275" cy="38449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733585</xdr:colOff>
      <xdr:row>1</xdr:row>
      <xdr:rowOff>104775</xdr:rowOff>
    </xdr:from>
    <xdr:to>
      <xdr:col>4</xdr:col>
      <xdr:colOff>1314449</xdr:colOff>
      <xdr:row>13</xdr:row>
      <xdr:rowOff>57151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835" y="295275"/>
          <a:ext cx="2762089" cy="2352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133350</xdr:colOff>
      <xdr:row>10</xdr:row>
      <xdr:rowOff>123825</xdr:rowOff>
    </xdr:from>
    <xdr:ext cx="593835" cy="592521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4025"/>
          <a:ext cx="593835" cy="592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3</xdr:col>
      <xdr:colOff>76200</xdr:colOff>
      <xdr:row>7</xdr:row>
      <xdr:rowOff>52097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1E67855-6D99-4D04-8A65-4E27B1EA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104774</xdr:rowOff>
    </xdr:from>
    <xdr:to>
      <xdr:col>6</xdr:col>
      <xdr:colOff>104775</xdr:colOff>
      <xdr:row>73</xdr:row>
      <xdr:rowOff>79375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61A2BC3-083B-498E-8BED-8AAFD647C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2250" y="10137774"/>
          <a:ext cx="7591425" cy="330835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990599</xdr:colOff>
      <xdr:row>0</xdr:row>
      <xdr:rowOff>180975</xdr:rowOff>
    </xdr:from>
    <xdr:to>
      <xdr:col>4</xdr:col>
      <xdr:colOff>1076325</xdr:colOff>
      <xdr:row>12</xdr:row>
      <xdr:rowOff>39266</xdr:rowOff>
    </xdr:to>
    <xdr:pic>
      <xdr:nvPicPr>
        <xdr:cNvPr id="2" name="Picture 10" descr="GA45FF_pack_L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49" y="180975"/>
          <a:ext cx="2266951" cy="2258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152400</xdr:colOff>
      <xdr:row>8</xdr:row>
      <xdr:rowOff>276225</xdr:rowOff>
    </xdr:from>
    <xdr:ext cx="590550" cy="59055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097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180974</xdr:colOff>
      <xdr:row>46</xdr:row>
      <xdr:rowOff>9525</xdr:rowOff>
    </xdr:from>
    <xdr:to>
      <xdr:col>6</xdr:col>
      <xdr:colOff>133349</xdr:colOff>
      <xdr:row>62</xdr:row>
      <xdr:rowOff>127000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B206E53-0D55-4BDC-B83A-A86557D2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4" y="8740775"/>
          <a:ext cx="7642225" cy="26574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142875</xdr:rowOff>
    </xdr:from>
    <xdr:to>
      <xdr:col>3</xdr:col>
      <xdr:colOff>85725</xdr:colOff>
      <xdr:row>7</xdr:row>
      <xdr:rowOff>61622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06AB022-59BF-44C3-97D0-393AC21F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67000" cy="125224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771525</xdr:colOff>
      <xdr:row>0</xdr:row>
      <xdr:rowOff>171449</xdr:rowOff>
    </xdr:from>
    <xdr:ext cx="2667002" cy="2323654"/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71449"/>
          <a:ext cx="2667002" cy="2323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142875</xdr:colOff>
      <xdr:row>8</xdr:row>
      <xdr:rowOff>285750</xdr:rowOff>
    </xdr:from>
    <xdr:ext cx="590550" cy="590550"/>
    <xdr:pic>
      <xdr:nvPicPr>
        <xdr:cNvPr id="5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4192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49</xdr:row>
      <xdr:rowOff>0</xdr:rowOff>
    </xdr:from>
    <xdr:to>
      <xdr:col>3</xdr:col>
      <xdr:colOff>929336</xdr:colOff>
      <xdr:row>59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2DB25E1-C289-433F-9EE3-B66C4A84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439275"/>
          <a:ext cx="3510611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49</xdr:row>
      <xdr:rowOff>19050</xdr:rowOff>
    </xdr:from>
    <xdr:to>
      <xdr:col>6</xdr:col>
      <xdr:colOff>34924</xdr:colOff>
      <xdr:row>59</xdr:row>
      <xdr:rowOff>123825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41045D3-1E97-43CA-93CB-404E33B4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86175" y="9458325"/>
          <a:ext cx="4054474" cy="17240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0</xdr:row>
      <xdr:rowOff>133350</xdr:rowOff>
    </xdr:from>
    <xdr:to>
      <xdr:col>3</xdr:col>
      <xdr:colOff>92076</xdr:colOff>
      <xdr:row>7</xdr:row>
      <xdr:rowOff>52097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68C7D34-0B2E-453B-A649-F177A736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133350"/>
          <a:ext cx="2667000" cy="125224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</xdr:row>
      <xdr:rowOff>0</xdr:rowOff>
    </xdr:from>
    <xdr:to>
      <xdr:col>4</xdr:col>
      <xdr:colOff>1381125</xdr:colOff>
      <xdr:row>12</xdr:row>
      <xdr:rowOff>57150</xdr:rowOff>
    </xdr:to>
    <xdr:pic>
      <xdr:nvPicPr>
        <xdr:cNvPr id="2" name="Picture 9" descr="ga 75 pack">
          <a:extLst>
            <a:ext uri="{FF2B5EF4-FFF2-40B4-BE49-F238E27FC236}">
              <a16:creationId xmlns:a16="http://schemas.microsoft.com/office/drawing/2014/main" id="{8D171A3A-4706-4E3E-AA47-9377E8BF8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90500"/>
          <a:ext cx="313372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BAB6B-02A0-4468-A800-0B5A2C7F3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47</xdr:row>
      <xdr:rowOff>104775</xdr:rowOff>
    </xdr:from>
    <xdr:to>
      <xdr:col>6</xdr:col>
      <xdr:colOff>123825</xdr:colOff>
      <xdr:row>64</xdr:row>
      <xdr:rowOff>131101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7ACDC8B-365C-4DB3-B928-B898CABE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9086850"/>
          <a:ext cx="7629525" cy="277905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3</xdr:col>
      <xdr:colOff>95250</xdr:colOff>
      <xdr:row>7</xdr:row>
      <xdr:rowOff>61622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46EE054-54E2-4AF0-A611-B9168596A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67000" cy="125224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657225</xdr:colOff>
      <xdr:row>0</xdr:row>
      <xdr:rowOff>180975</xdr:rowOff>
    </xdr:from>
    <xdr:ext cx="2847975" cy="2384614"/>
    <xdr:pic>
      <xdr:nvPicPr>
        <xdr:cNvPr id="4" name="Imagem 5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80975"/>
          <a:ext cx="2847975" cy="238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161925</xdr:colOff>
      <xdr:row>8</xdr:row>
      <xdr:rowOff>295275</xdr:rowOff>
    </xdr:from>
    <xdr:ext cx="590550" cy="590550"/>
    <xdr:pic>
      <xdr:nvPicPr>
        <xdr:cNvPr id="5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8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3</xdr:col>
      <xdr:colOff>95250</xdr:colOff>
      <xdr:row>7</xdr:row>
      <xdr:rowOff>52097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0164E8C-E8C5-4748-B959-061CD4B7B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49</xdr:row>
      <xdr:rowOff>104775</xdr:rowOff>
    </xdr:from>
    <xdr:to>
      <xdr:col>3</xdr:col>
      <xdr:colOff>1553606</xdr:colOff>
      <xdr:row>60</xdr:row>
      <xdr:rowOff>38100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27D12F5-3751-485E-856A-0E17293F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024" y="9572625"/>
          <a:ext cx="4106307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409574</xdr:colOff>
      <xdr:row>49</xdr:row>
      <xdr:rowOff>149137</xdr:rowOff>
    </xdr:from>
    <xdr:to>
      <xdr:col>4</xdr:col>
      <xdr:colOff>1701110</xdr:colOff>
      <xdr:row>60</xdr:row>
      <xdr:rowOff>38100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6CB7DF1-9689-4C8D-A4E3-8BDF5B4B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6249" y="9616987"/>
          <a:ext cx="3466411" cy="169871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123825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2573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657225</xdr:colOff>
      <xdr:row>0</xdr:row>
      <xdr:rowOff>142875</xdr:rowOff>
    </xdr:from>
    <xdr:ext cx="2857501" cy="2081213"/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42875"/>
          <a:ext cx="2857501" cy="2081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142875</xdr:rowOff>
    </xdr:from>
    <xdr:to>
      <xdr:col>3</xdr:col>
      <xdr:colOff>85725</xdr:colOff>
      <xdr:row>7</xdr:row>
      <xdr:rowOff>61622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DDF000C-9ED1-4A51-B12B-19DFF209C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67000" cy="125224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8</xdr:row>
      <xdr:rowOff>295275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8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628650</xdr:colOff>
      <xdr:row>1</xdr:row>
      <xdr:rowOff>0</xdr:rowOff>
    </xdr:from>
    <xdr:ext cx="2935037" cy="2260772"/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2935037" cy="2260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200025</xdr:colOff>
      <xdr:row>0</xdr:row>
      <xdr:rowOff>133350</xdr:rowOff>
    </xdr:from>
    <xdr:to>
      <xdr:col>3</xdr:col>
      <xdr:colOff>104775</xdr:colOff>
      <xdr:row>7</xdr:row>
      <xdr:rowOff>52097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E790467-9636-488A-B89D-F2725EEC1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3350"/>
          <a:ext cx="2667000" cy="125224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133350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2668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590550</xdr:colOff>
      <xdr:row>0</xdr:row>
      <xdr:rowOff>184959</xdr:rowOff>
    </xdr:from>
    <xdr:ext cx="2905125" cy="2047524"/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184959"/>
          <a:ext cx="2905125" cy="204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3</xdr:col>
      <xdr:colOff>91328</xdr:colOff>
      <xdr:row>7</xdr:row>
      <xdr:rowOff>52097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E22D2D0-A6DB-440C-8CB3-799A122D2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72603" cy="1252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257175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3906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1095375</xdr:colOff>
      <xdr:row>1</xdr:row>
      <xdr:rowOff>76200</xdr:rowOff>
    </xdr:from>
    <xdr:ext cx="1943100" cy="1962150"/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66700"/>
          <a:ext cx="19431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142875</xdr:rowOff>
    </xdr:from>
    <xdr:to>
      <xdr:col>3</xdr:col>
      <xdr:colOff>65439</xdr:colOff>
      <xdr:row>7</xdr:row>
      <xdr:rowOff>47625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B379A43-88D7-4823-A4E0-83F3DB4C7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37189" cy="12382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8</xdr:row>
      <xdr:rowOff>257175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3906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990600</xdr:colOff>
      <xdr:row>0</xdr:row>
      <xdr:rowOff>104775</xdr:rowOff>
    </xdr:from>
    <xdr:ext cx="2295524" cy="2333091"/>
    <xdr:pic>
      <xdr:nvPicPr>
        <xdr:cNvPr id="3" name="Imagem 4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4775"/>
          <a:ext cx="2295524" cy="2333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161925</xdr:colOff>
      <xdr:row>0</xdr:row>
      <xdr:rowOff>142875</xdr:rowOff>
    </xdr:from>
    <xdr:to>
      <xdr:col>3</xdr:col>
      <xdr:colOff>91328</xdr:colOff>
      <xdr:row>7</xdr:row>
      <xdr:rowOff>61622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01CBB03-347D-492F-8900-C2912602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2672603" cy="125224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619320</xdr:colOff>
      <xdr:row>1</xdr:row>
      <xdr:rowOff>0</xdr:rowOff>
    </xdr:from>
    <xdr:to>
      <xdr:col>4</xdr:col>
      <xdr:colOff>1190625</xdr:colOff>
      <xdr:row>11</xdr:row>
      <xdr:rowOff>95250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570" y="190500"/>
          <a:ext cx="275253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152400</xdr:colOff>
      <xdr:row>8</xdr:row>
      <xdr:rowOff>133350</xdr:rowOff>
    </xdr:from>
    <xdr:ext cx="590550" cy="59055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2668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152400</xdr:rowOff>
    </xdr:from>
    <xdr:to>
      <xdr:col>3</xdr:col>
      <xdr:colOff>91328</xdr:colOff>
      <xdr:row>7</xdr:row>
      <xdr:rowOff>71147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6DBC2C3-2C69-4B8A-9BB5-8B4DA189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72603" cy="125224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838200</xdr:colOff>
      <xdr:row>0</xdr:row>
      <xdr:rowOff>146236</xdr:rowOff>
    </xdr:from>
    <xdr:ext cx="2686611" cy="2335861"/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6236"/>
          <a:ext cx="2686611" cy="23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142875</xdr:colOff>
      <xdr:row>8</xdr:row>
      <xdr:rowOff>276225</xdr:rowOff>
    </xdr:from>
    <xdr:ext cx="590550" cy="59055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4097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133350</xdr:rowOff>
    </xdr:from>
    <xdr:to>
      <xdr:col>3</xdr:col>
      <xdr:colOff>83504</xdr:colOff>
      <xdr:row>7</xdr:row>
      <xdr:rowOff>28285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77D1366-4F2F-433F-BD56-7720FBFE9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33350"/>
          <a:ext cx="2674304" cy="122843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</xdr:row>
      <xdr:rowOff>28574</xdr:rowOff>
    </xdr:from>
    <xdr:to>
      <xdr:col>4</xdr:col>
      <xdr:colOff>1114425</xdr:colOff>
      <xdr:row>11</xdr:row>
      <xdr:rowOff>19921</xdr:rowOff>
    </xdr:to>
    <xdr:pic>
      <xdr:nvPicPr>
        <xdr:cNvPr id="2" name="Picture 9" descr="ga 75 pack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19074"/>
          <a:ext cx="2447925" cy="201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142875</xdr:colOff>
      <xdr:row>8</xdr:row>
      <xdr:rowOff>114300</xdr:rowOff>
    </xdr:from>
    <xdr:ext cx="590550" cy="59055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2477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152400</xdr:rowOff>
    </xdr:from>
    <xdr:to>
      <xdr:col>3</xdr:col>
      <xdr:colOff>93029</xdr:colOff>
      <xdr:row>7</xdr:row>
      <xdr:rowOff>47335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6199FC3-F96C-4605-A33B-86D13B1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2674304" cy="122843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8</xdr:row>
      <xdr:rowOff>238125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3716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628650</xdr:colOff>
      <xdr:row>1</xdr:row>
      <xdr:rowOff>9526</xdr:rowOff>
    </xdr:from>
    <xdr:ext cx="2919831" cy="2249058"/>
    <xdr:pic>
      <xdr:nvPicPr>
        <xdr:cNvPr id="3" name="Imagem 4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00026"/>
          <a:ext cx="2919831" cy="2249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3</xdr:col>
      <xdr:colOff>102554</xdr:colOff>
      <xdr:row>7</xdr:row>
      <xdr:rowOff>28285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2EB1F20-2007-4DAF-ADB3-6DB4543A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74304" cy="122843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8</xdr:row>
      <xdr:rowOff>276225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097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457200</xdr:colOff>
      <xdr:row>0</xdr:row>
      <xdr:rowOff>142875</xdr:rowOff>
    </xdr:from>
    <xdr:ext cx="3286125" cy="2267992"/>
    <xdr:pic>
      <xdr:nvPicPr>
        <xdr:cNvPr id="3" name="Imagem 6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2875"/>
          <a:ext cx="3286125" cy="2267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133351</xdr:rowOff>
    </xdr:from>
    <xdr:to>
      <xdr:col>3</xdr:col>
      <xdr:colOff>72924</xdr:colOff>
      <xdr:row>7</xdr:row>
      <xdr:rowOff>19051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F749BED-4571-4FBD-96A0-3FBA49BE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1"/>
          <a:ext cx="2654199" cy="12192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771525</xdr:colOff>
      <xdr:row>1</xdr:row>
      <xdr:rowOff>9524</xdr:rowOff>
    </xdr:from>
    <xdr:ext cx="2724151" cy="2216049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00024"/>
          <a:ext cx="2724151" cy="2216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142875</xdr:colOff>
      <xdr:row>8</xdr:row>
      <xdr:rowOff>285750</xdr:rowOff>
    </xdr:from>
    <xdr:ext cx="590550" cy="590550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4192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152400</xdr:rowOff>
    </xdr:from>
    <xdr:to>
      <xdr:col>3</xdr:col>
      <xdr:colOff>91974</xdr:colOff>
      <xdr:row>7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1F8E80E-216E-4E66-9088-4452AAA8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54199" cy="12192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8</xdr:row>
      <xdr:rowOff>123825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2573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619125</xdr:colOff>
      <xdr:row>0</xdr:row>
      <xdr:rowOff>180975</xdr:rowOff>
    </xdr:from>
    <xdr:ext cx="2847975" cy="2097605"/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180975"/>
          <a:ext cx="2847975" cy="2097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161925</xdr:rowOff>
    </xdr:from>
    <xdr:to>
      <xdr:col>3</xdr:col>
      <xdr:colOff>82449</xdr:colOff>
      <xdr:row>7</xdr:row>
      <xdr:rowOff>47625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B22C501-9C4C-4DC9-AF81-112EF2301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2654199" cy="12192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114300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12477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561975</xdr:colOff>
      <xdr:row>0</xdr:row>
      <xdr:rowOff>161925</xdr:rowOff>
    </xdr:from>
    <xdr:ext cx="2782303" cy="2114550"/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161925"/>
          <a:ext cx="2782303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152400</xdr:rowOff>
    </xdr:from>
    <xdr:to>
      <xdr:col>3</xdr:col>
      <xdr:colOff>82449</xdr:colOff>
      <xdr:row>7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92F4F06-6693-4E59-B9B3-DC36FDF7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2654199" cy="12192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8</xdr:row>
      <xdr:rowOff>171450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3049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609600</xdr:colOff>
      <xdr:row>0</xdr:row>
      <xdr:rowOff>152400</xdr:rowOff>
    </xdr:from>
    <xdr:ext cx="2847769" cy="2114550"/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52400"/>
          <a:ext cx="2847769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161925</xdr:rowOff>
    </xdr:from>
    <xdr:to>
      <xdr:col>3</xdr:col>
      <xdr:colOff>91974</xdr:colOff>
      <xdr:row>7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FA57D53-ABF8-42D6-A779-663CB0ED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146049</xdr:colOff>
      <xdr:row>63</xdr:row>
      <xdr:rowOff>80561</xdr:rowOff>
    </xdr:from>
    <xdr:to>
      <xdr:col>6</xdr:col>
      <xdr:colOff>155574</xdr:colOff>
      <xdr:row>114</xdr:row>
      <xdr:rowOff>50021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8205CD0-A68D-4049-B19A-83890795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049" y="12145561"/>
          <a:ext cx="7680325" cy="80657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8</xdr:row>
      <xdr:rowOff>295275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428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800101</xdr:colOff>
      <xdr:row>0</xdr:row>
      <xdr:rowOff>180975</xdr:rowOff>
    </xdr:from>
    <xdr:ext cx="2314574" cy="2097276"/>
    <xdr:pic>
      <xdr:nvPicPr>
        <xdr:cNvPr id="3" name="Picture 1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1" y="180975"/>
          <a:ext cx="2314574" cy="209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123825</xdr:rowOff>
    </xdr:from>
    <xdr:to>
      <xdr:col>3</xdr:col>
      <xdr:colOff>94014</xdr:colOff>
      <xdr:row>7</xdr:row>
      <xdr:rowOff>28575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842F286-429C-4E3A-9DE3-E0F2FBCB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3825"/>
          <a:ext cx="2637189" cy="12382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192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1190625</xdr:colOff>
      <xdr:row>1</xdr:row>
      <xdr:rowOff>66674</xdr:rowOff>
    </xdr:from>
    <xdr:ext cx="1857375" cy="2165693"/>
    <xdr:pic>
      <xdr:nvPicPr>
        <xdr:cNvPr id="3" name="Imagem 5" descr="C:\Apoio Técnico\GA 7-15 VSD+\GA11VSDplus_PackR.jpg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57174"/>
          <a:ext cx="1857375" cy="216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123825</xdr:rowOff>
    </xdr:from>
    <xdr:to>
      <xdr:col>3</xdr:col>
      <xdr:colOff>91974</xdr:colOff>
      <xdr:row>7</xdr:row>
      <xdr:rowOff>9525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C35728A-A7D4-4579-BCB2-42758A4B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2654199" cy="12192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192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1238250</xdr:colOff>
      <xdr:row>1</xdr:row>
      <xdr:rowOff>19049</xdr:rowOff>
    </xdr:from>
    <xdr:to>
      <xdr:col>4</xdr:col>
      <xdr:colOff>752474</xdr:colOff>
      <xdr:row>12</xdr:row>
      <xdr:rowOff>99206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209549"/>
          <a:ext cx="1695449" cy="228995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3</xdr:col>
      <xdr:colOff>82449</xdr:colOff>
      <xdr:row>7</xdr:row>
      <xdr:rowOff>28575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8CC99A-BBDF-4E50-8696-53759A7F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54199" cy="12192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8</xdr:row>
      <xdr:rowOff>266700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8BEB5-9D9B-4412-B619-C615ECC1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382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952500</xdr:colOff>
      <xdr:row>2</xdr:row>
      <xdr:rowOff>57804</xdr:rowOff>
    </xdr:from>
    <xdr:to>
      <xdr:col>4</xdr:col>
      <xdr:colOff>1354841</xdr:colOff>
      <xdr:row>10</xdr:row>
      <xdr:rowOff>171450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id="{9A2043BA-9AA3-4AAB-B210-42BB7F67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438804"/>
          <a:ext cx="2583566" cy="1751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142875</xdr:rowOff>
    </xdr:from>
    <xdr:to>
      <xdr:col>3</xdr:col>
      <xdr:colOff>91974</xdr:colOff>
      <xdr:row>7</xdr:row>
      <xdr:rowOff>28575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1B8BEBC-FB2B-49F8-A262-A7BCBD8C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875"/>
          <a:ext cx="2654199" cy="12192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8</xdr:row>
      <xdr:rowOff>287948</xdr:rowOff>
    </xdr:from>
    <xdr:ext cx="590550" cy="592748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BF67B-0D43-4992-8E6B-A9D79EAC8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459523"/>
          <a:ext cx="590550" cy="592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790575</xdr:colOff>
      <xdr:row>1</xdr:row>
      <xdr:rowOff>16668</xdr:rowOff>
    </xdr:from>
    <xdr:to>
      <xdr:col>4</xdr:col>
      <xdr:colOff>1199532</xdr:colOff>
      <xdr:row>11</xdr:row>
      <xdr:rowOff>142875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51AEA663-1F54-4AC4-B895-E96B991C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207168"/>
          <a:ext cx="2590182" cy="2145507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171450</xdr:rowOff>
    </xdr:from>
    <xdr:to>
      <xdr:col>3</xdr:col>
      <xdr:colOff>72924</xdr:colOff>
      <xdr:row>7</xdr:row>
      <xdr:rowOff>57150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EC5FF463-C9C7-4149-A4E8-6CE56FD96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1450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41275</xdr:rowOff>
    </xdr:from>
    <xdr:to>
      <xdr:col>6</xdr:col>
      <xdr:colOff>127000</xdr:colOff>
      <xdr:row>92</xdr:row>
      <xdr:rowOff>22991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AFD70E-828B-42B3-9330-9CE8BEBC4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2250" y="9598025"/>
          <a:ext cx="7604125" cy="6649216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92</xdr:row>
      <xdr:rowOff>133350</xdr:rowOff>
    </xdr:from>
    <xdr:to>
      <xdr:col>6</xdr:col>
      <xdr:colOff>101600</xdr:colOff>
      <xdr:row>117</xdr:row>
      <xdr:rowOff>99897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A76645-5199-400F-BDCE-E9893ECFB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6375" y="16357600"/>
          <a:ext cx="7594600" cy="3935297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828675</xdr:colOff>
      <xdr:row>0</xdr:row>
      <xdr:rowOff>179015</xdr:rowOff>
    </xdr:from>
    <xdr:ext cx="2886075" cy="2049356"/>
    <xdr:pic>
      <xdr:nvPicPr>
        <xdr:cNvPr id="2" name="Picture 2">
          <a:extLst>
            <a:ext uri="{FF2B5EF4-FFF2-40B4-BE49-F238E27FC236}">
              <a16:creationId xmlns:a16="http://schemas.microsoft.com/office/drawing/2014/main" id="{31A034AA-D702-4BED-B60F-CE67E8A8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79015"/>
          <a:ext cx="2886075" cy="20493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266700</xdr:colOff>
      <xdr:row>8</xdr:row>
      <xdr:rowOff>116498</xdr:rowOff>
    </xdr:from>
    <xdr:ext cx="590550" cy="592748"/>
    <xdr:pic>
      <xdr:nvPicPr>
        <xdr:cNvPr id="1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46EDE1-A7D3-4857-8EBB-8C6D96AC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640498"/>
          <a:ext cx="590550" cy="592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238125</xdr:colOff>
      <xdr:row>0</xdr:row>
      <xdr:rowOff>161925</xdr:rowOff>
    </xdr:from>
    <xdr:to>
      <xdr:col>3</xdr:col>
      <xdr:colOff>82449</xdr:colOff>
      <xdr:row>7</xdr:row>
      <xdr:rowOff>47625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F9D49C9-3239-4692-A549-36B9201FC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61925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63</xdr:row>
      <xdr:rowOff>15057</xdr:rowOff>
    </xdr:from>
    <xdr:to>
      <xdr:col>8</xdr:col>
      <xdr:colOff>134470</xdr:colOff>
      <xdr:row>122</xdr:row>
      <xdr:rowOff>89753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D497F80-426B-43B6-B722-6E9934F63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883" y="12651557"/>
          <a:ext cx="9058087" cy="1131419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123</xdr:row>
      <xdr:rowOff>111125</xdr:rowOff>
    </xdr:from>
    <xdr:to>
      <xdr:col>8</xdr:col>
      <xdr:colOff>50800</xdr:colOff>
      <xdr:row>175</xdr:row>
      <xdr:rowOff>99880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3D9580-66E2-4175-8F73-01C6751A6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125" y="24177625"/>
          <a:ext cx="8893175" cy="989475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110987</xdr:colOff>
      <xdr:row>8</xdr:row>
      <xdr:rowOff>176420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A9A8E-889E-4D42-B658-D95C2BBD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612" y="170042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914400</xdr:colOff>
      <xdr:row>1</xdr:row>
      <xdr:rowOff>45139</xdr:rowOff>
    </xdr:from>
    <xdr:to>
      <xdr:col>4</xdr:col>
      <xdr:colOff>1061417</xdr:colOff>
      <xdr:row>11</xdr:row>
      <xdr:rowOff>19116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2C97DD5-BEAE-4B68-8C46-81695040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235639"/>
          <a:ext cx="2328242" cy="199327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142875</xdr:rowOff>
    </xdr:from>
    <xdr:to>
      <xdr:col>3</xdr:col>
      <xdr:colOff>82449</xdr:colOff>
      <xdr:row>7</xdr:row>
      <xdr:rowOff>28575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E00703C-9B6B-4031-BA40-E55367EC4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54199" cy="12192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9</xdr:row>
      <xdr:rowOff>57150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F5474-5D68-4F8F-A9F1-01EB3CA3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8859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714375</xdr:colOff>
      <xdr:row>0</xdr:row>
      <xdr:rowOff>188997</xdr:rowOff>
    </xdr:from>
    <xdr:to>
      <xdr:col>4</xdr:col>
      <xdr:colOff>1724024</xdr:colOff>
      <xdr:row>12</xdr:row>
      <xdr:rowOff>13911</xdr:rowOff>
    </xdr:to>
    <xdr:pic>
      <xdr:nvPicPr>
        <xdr:cNvPr id="6" name="Imagem 3">
          <a:extLst>
            <a:ext uri="{FF2B5EF4-FFF2-40B4-BE49-F238E27FC236}">
              <a16:creationId xmlns:a16="http://schemas.microsoft.com/office/drawing/2014/main" id="{C680778D-1F44-4DC6-A857-EC1B7A62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88997"/>
          <a:ext cx="3190874" cy="222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3</xdr:col>
      <xdr:colOff>82449</xdr:colOff>
      <xdr:row>7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12F8ADC-D5F2-4EEA-9C08-E6FA5D09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54199" cy="12192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9</xdr:row>
      <xdr:rowOff>104775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7DA08-D27E-4538-B5E7-8968302A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9335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171450</xdr:colOff>
      <xdr:row>0</xdr:row>
      <xdr:rowOff>142875</xdr:rowOff>
    </xdr:from>
    <xdr:to>
      <xdr:col>3</xdr:col>
      <xdr:colOff>53874</xdr:colOff>
      <xdr:row>7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CCADBC5-2C07-4AE7-AF0E-85A33540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1104900</xdr:colOff>
      <xdr:row>0</xdr:row>
      <xdr:rowOff>95250</xdr:rowOff>
    </xdr:from>
    <xdr:to>
      <xdr:col>4</xdr:col>
      <xdr:colOff>1009650</xdr:colOff>
      <xdr:row>12</xdr:row>
      <xdr:rowOff>152400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A1A23924-5DD4-4473-87B3-435158F1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95250"/>
          <a:ext cx="208597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790576</xdr:colOff>
      <xdr:row>1</xdr:row>
      <xdr:rowOff>69197</xdr:rowOff>
    </xdr:from>
    <xdr:ext cx="2724150" cy="1934376"/>
    <xdr:pic>
      <xdr:nvPicPr>
        <xdr:cNvPr id="2" name="Picture 2">
          <a:extLst>
            <a:ext uri="{FF2B5EF4-FFF2-40B4-BE49-F238E27FC236}">
              <a16:creationId xmlns:a16="http://schemas.microsoft.com/office/drawing/2014/main" id="{ABF66EA3-9BAC-4980-A5B3-514A4A9E1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6" y="259697"/>
          <a:ext cx="2724150" cy="1934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266700</xdr:colOff>
      <xdr:row>8</xdr:row>
      <xdr:rowOff>116498</xdr:rowOff>
    </xdr:from>
    <xdr:ext cx="590550" cy="592748"/>
    <xdr:pic>
      <xdr:nvPicPr>
        <xdr:cNvPr id="7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14F509-BE10-4F7B-BB17-B43D9EC9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640498"/>
          <a:ext cx="590550" cy="592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152400</xdr:colOff>
      <xdr:row>62</xdr:row>
      <xdr:rowOff>139700</xdr:rowOff>
    </xdr:from>
    <xdr:to>
      <xdr:col>8</xdr:col>
      <xdr:colOff>225237</xdr:colOff>
      <xdr:row>122</xdr:row>
      <xdr:rowOff>23896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20CB09C-5EDB-490C-89FE-B6ECC6AA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12680950"/>
          <a:ext cx="9058087" cy="1131419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124</xdr:row>
      <xdr:rowOff>165460</xdr:rowOff>
    </xdr:from>
    <xdr:to>
      <xdr:col>8</xdr:col>
      <xdr:colOff>148497</xdr:colOff>
      <xdr:row>177</xdr:row>
      <xdr:rowOff>15875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B635967D-E1D3-4097-B432-056E95EF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24517710"/>
          <a:ext cx="8943247" cy="994691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123825</xdr:rowOff>
    </xdr:from>
    <xdr:to>
      <xdr:col>3</xdr:col>
      <xdr:colOff>72924</xdr:colOff>
      <xdr:row>7</xdr:row>
      <xdr:rowOff>9525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9CCAF43-32C8-4F16-9729-C9BAAB4D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3825"/>
          <a:ext cx="2654199" cy="12192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9A146-8BD1-4DC9-9BA2-588BAB83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914401</xdr:colOff>
      <xdr:row>0</xdr:row>
      <xdr:rowOff>180975</xdr:rowOff>
    </xdr:from>
    <xdr:to>
      <xdr:col>4</xdr:col>
      <xdr:colOff>1331972</xdr:colOff>
      <xdr:row>12</xdr:row>
      <xdr:rowOff>28575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8A6FAB14-0E49-49C0-82F0-5841016F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1" y="180975"/>
          <a:ext cx="2598796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3</xdr:col>
      <xdr:colOff>91974</xdr:colOff>
      <xdr:row>7</xdr:row>
      <xdr:rowOff>47625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6CC1103-F0EF-4EE4-A348-D944F255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2654199" cy="1219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8</xdr:row>
      <xdr:rowOff>266700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4001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1019175</xdr:colOff>
      <xdr:row>1</xdr:row>
      <xdr:rowOff>19050</xdr:rowOff>
    </xdr:from>
    <xdr:ext cx="2209800" cy="2025650"/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209550"/>
          <a:ext cx="2209800" cy="202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152399</xdr:rowOff>
    </xdr:from>
    <xdr:to>
      <xdr:col>3</xdr:col>
      <xdr:colOff>85725</xdr:colOff>
      <xdr:row>7</xdr:row>
      <xdr:rowOff>71146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6984129-50B3-4DED-ACDD-6F3BEEE8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399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39</xdr:row>
      <xdr:rowOff>0</xdr:rowOff>
    </xdr:from>
    <xdr:to>
      <xdr:col>5</xdr:col>
      <xdr:colOff>580164</xdr:colOff>
      <xdr:row>54</xdr:row>
      <xdr:rowOff>85411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9E8812E-7AD2-41B2-94E1-D7B06B0B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2450" y="7553325"/>
          <a:ext cx="6885714" cy="2514286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C5630-21CA-4904-B879-19CC540F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1063679</xdr:colOff>
      <xdr:row>0</xdr:row>
      <xdr:rowOff>180975</xdr:rowOff>
    </xdr:from>
    <xdr:to>
      <xdr:col>4</xdr:col>
      <xdr:colOff>1181100</xdr:colOff>
      <xdr:row>11</xdr:row>
      <xdr:rowOff>180922</xdr:rowOff>
    </xdr:to>
    <xdr:pic>
      <xdr:nvPicPr>
        <xdr:cNvPr id="5" name="Imagem 3">
          <a:extLst>
            <a:ext uri="{FF2B5EF4-FFF2-40B4-BE49-F238E27FC236}">
              <a16:creationId xmlns:a16="http://schemas.microsoft.com/office/drawing/2014/main" id="{73F87512-860F-4480-B00B-3485346A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929" y="180975"/>
          <a:ext cx="2298646" cy="2209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3</xdr:col>
      <xdr:colOff>82449</xdr:colOff>
      <xdr:row>7</xdr:row>
      <xdr:rowOff>38100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FFF7178-44CE-458D-B130-2C31617D7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54199" cy="12192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11A35-8B47-49DA-9853-48B94E32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704849</xdr:colOff>
      <xdr:row>1</xdr:row>
      <xdr:rowOff>9525</xdr:rowOff>
    </xdr:from>
    <xdr:to>
      <xdr:col>3</xdr:col>
      <xdr:colOff>1285875</xdr:colOff>
      <xdr:row>11</xdr:row>
      <xdr:rowOff>145445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AC096742-8BAD-45FF-B54F-69DF318F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099" y="200025"/>
          <a:ext cx="2009776" cy="21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55775D-EF85-407E-9C2E-AC8A086B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152400</xdr:rowOff>
    </xdr:from>
    <xdr:to>
      <xdr:col>2</xdr:col>
      <xdr:colOff>76099</xdr:colOff>
      <xdr:row>7</xdr:row>
      <xdr:rowOff>38100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E851587-03B0-4204-A292-7FFD88451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57374" cy="12192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DCE3C-81CF-41C8-8D76-8994EC30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F93174-535A-45FC-BDD6-31F7D845A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971549</xdr:colOff>
      <xdr:row>1</xdr:row>
      <xdr:rowOff>114300</xdr:rowOff>
    </xdr:from>
    <xdr:to>
      <xdr:col>4</xdr:col>
      <xdr:colOff>971549</xdr:colOff>
      <xdr:row>11</xdr:row>
      <xdr:rowOff>129924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DB0CB9E5-EE84-4E7F-B09A-A520EDE9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99" y="304800"/>
          <a:ext cx="2181225" cy="203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152400</xdr:rowOff>
    </xdr:from>
    <xdr:to>
      <xdr:col>3</xdr:col>
      <xdr:colOff>95149</xdr:colOff>
      <xdr:row>7</xdr:row>
      <xdr:rowOff>38100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674CE45-FB0C-4A48-AAE4-2C6C2E393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57374" cy="12192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7597E-7B20-4024-ACD4-131F50ED8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2C1B3-1EEB-4242-876A-090A5EC0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742950</xdr:colOff>
      <xdr:row>0</xdr:row>
      <xdr:rowOff>85724</xdr:rowOff>
    </xdr:from>
    <xdr:to>
      <xdr:col>4</xdr:col>
      <xdr:colOff>1114424</xdr:colOff>
      <xdr:row>12</xdr:row>
      <xdr:rowOff>114722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id="{289E9BB6-049E-44A8-941A-DBB1A874E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85724"/>
          <a:ext cx="2552699" cy="2429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152400</xdr:rowOff>
    </xdr:from>
    <xdr:to>
      <xdr:col>3</xdr:col>
      <xdr:colOff>66574</xdr:colOff>
      <xdr:row>7</xdr:row>
      <xdr:rowOff>38100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13C713E-78C3-4001-BBD5-BBE58DB0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2400"/>
          <a:ext cx="2657374" cy="12192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81401-C0C9-4D44-B2B2-7E0AC237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35DEF-011D-43E6-8EF8-CED22176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933450</xdr:colOff>
      <xdr:row>0</xdr:row>
      <xdr:rowOff>180974</xdr:rowOff>
    </xdr:from>
    <xdr:to>
      <xdr:col>4</xdr:col>
      <xdr:colOff>1152525</xdr:colOff>
      <xdr:row>11</xdr:row>
      <xdr:rowOff>119222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id="{0F3EAD60-C0A2-4362-AF7D-A0DC4B16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0974"/>
          <a:ext cx="2400300" cy="2090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190499</xdr:colOff>
      <xdr:row>0</xdr:row>
      <xdr:rowOff>142875</xdr:rowOff>
    </xdr:from>
    <xdr:to>
      <xdr:col>3</xdr:col>
      <xdr:colOff>95249</xdr:colOff>
      <xdr:row>7</xdr:row>
      <xdr:rowOff>28621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363D2A7-2638-4CA2-AE1B-9443A5A2D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42875"/>
          <a:ext cx="2657475" cy="1219246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B958E-017A-4B4C-BF31-C2CED52F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5C88F-90EE-4A24-9BB0-9147EE56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44AD9-5EF8-4962-A9E7-210B84880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9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AEB2D-21F1-4FA4-92CA-7F8EE460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857250</xdr:colOff>
      <xdr:row>1</xdr:row>
      <xdr:rowOff>47624</xdr:rowOff>
    </xdr:from>
    <xdr:to>
      <xdr:col>4</xdr:col>
      <xdr:colOff>990600</xdr:colOff>
      <xdr:row>11</xdr:row>
      <xdr:rowOff>157238</xdr:rowOff>
    </xdr:to>
    <xdr:pic>
      <xdr:nvPicPr>
        <xdr:cNvPr id="13" name="Imagem 3">
          <a:extLst>
            <a:ext uri="{FF2B5EF4-FFF2-40B4-BE49-F238E27FC236}">
              <a16:creationId xmlns:a16="http://schemas.microsoft.com/office/drawing/2014/main" id="{7B146906-C13A-4416-8085-91801A0E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38124"/>
          <a:ext cx="2314575" cy="2128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0</xdr:row>
      <xdr:rowOff>152400</xdr:rowOff>
    </xdr:from>
    <xdr:to>
      <xdr:col>3</xdr:col>
      <xdr:colOff>104674</xdr:colOff>
      <xdr:row>7</xdr:row>
      <xdr:rowOff>38100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55B6135-D4D7-4BBE-B3EC-8DE3D82A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2657374" cy="121920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FCE62-9739-49C3-B112-0F24B32D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1DD7A-024A-4F99-B28E-77883973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9FB3BC-CF09-4274-BB0B-9D7EAB30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0F44B-58FB-4A88-8D23-9B7FC4CA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762000</xdr:colOff>
      <xdr:row>0</xdr:row>
      <xdr:rowOff>183223</xdr:rowOff>
    </xdr:from>
    <xdr:to>
      <xdr:col>4</xdr:col>
      <xdr:colOff>1371600</xdr:colOff>
      <xdr:row>12</xdr:row>
      <xdr:rowOff>18914</xdr:rowOff>
    </xdr:to>
    <xdr:pic>
      <xdr:nvPicPr>
        <xdr:cNvPr id="11" name="Imagem 4">
          <a:extLst>
            <a:ext uri="{FF2B5EF4-FFF2-40B4-BE49-F238E27FC236}">
              <a16:creationId xmlns:a16="http://schemas.microsoft.com/office/drawing/2014/main" id="{C570BFA8-58E2-43B7-A9C5-237E132E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83223"/>
          <a:ext cx="2790825" cy="2235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158750</xdr:rowOff>
    </xdr:from>
    <xdr:to>
      <xdr:col>3</xdr:col>
      <xdr:colOff>104674</xdr:colOff>
      <xdr:row>7</xdr:row>
      <xdr:rowOff>44450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C1AB531-3823-4800-A5FF-B5E58C46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158750"/>
          <a:ext cx="2654199" cy="12192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CEA27-AF55-46BA-AA67-620C2239C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9699F-D3C2-4B3E-9852-2DB4723E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9D107-C0EE-4853-AB12-4E8B4899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0B90C-5F4F-4615-8D82-643BBB95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781050</xdr:colOff>
      <xdr:row>1</xdr:row>
      <xdr:rowOff>128586</xdr:rowOff>
    </xdr:from>
    <xdr:to>
      <xdr:col>4</xdr:col>
      <xdr:colOff>1496035</xdr:colOff>
      <xdr:row>11</xdr:row>
      <xdr:rowOff>209549</xdr:rowOff>
    </xdr:to>
    <xdr:pic>
      <xdr:nvPicPr>
        <xdr:cNvPr id="11" name="Imagem 7">
          <a:extLst>
            <a:ext uri="{FF2B5EF4-FFF2-40B4-BE49-F238E27FC236}">
              <a16:creationId xmlns:a16="http://schemas.microsoft.com/office/drawing/2014/main" id="{B4B8D64D-62D1-460E-AB57-8BD92D5E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3" t="12048" r="22537" b="8836"/>
        <a:stretch>
          <a:fillRect/>
        </a:stretch>
      </xdr:blipFill>
      <xdr:spPr bwMode="auto">
        <a:xfrm>
          <a:off x="3543300" y="319086"/>
          <a:ext cx="2896210" cy="2214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142875</xdr:rowOff>
    </xdr:from>
    <xdr:to>
      <xdr:col>3</xdr:col>
      <xdr:colOff>82449</xdr:colOff>
      <xdr:row>7</xdr:row>
      <xdr:rowOff>28575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988C2384-92EC-4FA8-AE2A-E32A28797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2654199" cy="12192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8DD893-8FC8-423D-BF7D-0C29EFFD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C0BF9-ADE3-42CB-A423-33B50E5C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79C72-438D-407E-A0EB-5CC6C28D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03BA44-BABA-4F17-919C-D7645701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638176</xdr:colOff>
      <xdr:row>0</xdr:row>
      <xdr:rowOff>123824</xdr:rowOff>
    </xdr:from>
    <xdr:to>
      <xdr:col>4</xdr:col>
      <xdr:colOff>1123951</xdr:colOff>
      <xdr:row>12</xdr:row>
      <xdr:rowOff>75896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5F1EF4B-A65E-4E3E-8D87-CB63F9B3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123824"/>
          <a:ext cx="2667000" cy="225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3</xdr:col>
      <xdr:colOff>91974</xdr:colOff>
      <xdr:row>7</xdr:row>
      <xdr:rowOff>28575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E179695-6C7C-474F-BEBB-A98DA12C3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54199" cy="121920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0B1D9-F7E3-4795-9DCE-6B81D1EC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4AC9B-99D4-4C5D-92F1-BBAD1EBD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8521B0-ABA3-447E-AD54-6D7D6304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49ECF-FA57-4A35-9A33-79EEF4EB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723900</xdr:colOff>
      <xdr:row>0</xdr:row>
      <xdr:rowOff>171449</xdr:rowOff>
    </xdr:from>
    <xdr:to>
      <xdr:col>4</xdr:col>
      <xdr:colOff>1152525</xdr:colOff>
      <xdr:row>12</xdr:row>
      <xdr:rowOff>139619</xdr:rowOff>
    </xdr:to>
    <xdr:pic>
      <xdr:nvPicPr>
        <xdr:cNvPr id="11" name="Imagem 2">
          <a:extLst>
            <a:ext uri="{FF2B5EF4-FFF2-40B4-BE49-F238E27FC236}">
              <a16:creationId xmlns:a16="http://schemas.microsoft.com/office/drawing/2014/main" id="{AC1E2C13-CEE1-42CF-A2C6-B3CC1A211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71449"/>
          <a:ext cx="2609850" cy="236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152400</xdr:rowOff>
    </xdr:from>
    <xdr:to>
      <xdr:col>3</xdr:col>
      <xdr:colOff>82449</xdr:colOff>
      <xdr:row>7</xdr:row>
      <xdr:rowOff>38100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30CBD2F-882C-49E8-9199-1B77DBA3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54199" cy="1219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192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1095375</xdr:colOff>
      <xdr:row>1</xdr:row>
      <xdr:rowOff>38100</xdr:rowOff>
    </xdr:from>
    <xdr:ext cx="1905000" cy="1962150"/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228600"/>
          <a:ext cx="1905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133350</xdr:rowOff>
    </xdr:from>
    <xdr:to>
      <xdr:col>3</xdr:col>
      <xdr:colOff>95250</xdr:colOff>
      <xdr:row>7</xdr:row>
      <xdr:rowOff>52097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FAE6EF2-E186-4687-9877-C7311F12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67000" cy="1252247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A92F3-D3F8-4255-9F2D-B78AD0EF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3A57FE-E22F-499D-B988-8501590FE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47F08-A331-445C-BFB2-39E1BB88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62336-BFDB-487B-A0A4-7D5965C0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676276</xdr:colOff>
      <xdr:row>0</xdr:row>
      <xdr:rowOff>140975</xdr:rowOff>
    </xdr:from>
    <xdr:to>
      <xdr:col>4</xdr:col>
      <xdr:colOff>996553</xdr:colOff>
      <xdr:row>12</xdr:row>
      <xdr:rowOff>143453</xdr:rowOff>
    </xdr:to>
    <xdr:pic>
      <xdr:nvPicPr>
        <xdr:cNvPr id="10" name="Imagem 2">
          <a:extLst>
            <a:ext uri="{FF2B5EF4-FFF2-40B4-BE49-F238E27FC236}">
              <a16:creationId xmlns:a16="http://schemas.microsoft.com/office/drawing/2014/main" id="{7C6D43FA-F700-4408-BDF9-90E090D60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6" y="140975"/>
          <a:ext cx="2501502" cy="238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3</xdr:col>
      <xdr:colOff>63399</xdr:colOff>
      <xdr:row>7</xdr:row>
      <xdr:rowOff>47625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50098EE-1B8B-4E57-BD34-19DC82440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2654199" cy="12192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F8803-93D8-45D1-BFF8-B4257125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93F44-23DD-4064-B6D6-29B2A37C1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9591D-0833-4214-B909-5E456D6D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1A21C-8E98-464A-B2CB-90F857136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828675</xdr:colOff>
      <xdr:row>1</xdr:row>
      <xdr:rowOff>110728</xdr:rowOff>
    </xdr:from>
    <xdr:to>
      <xdr:col>4</xdr:col>
      <xdr:colOff>1197769</xdr:colOff>
      <xdr:row>10</xdr:row>
      <xdr:rowOff>122182</xdr:rowOff>
    </xdr:to>
    <xdr:pic>
      <xdr:nvPicPr>
        <xdr:cNvPr id="10" name="Imagem 2">
          <a:extLst>
            <a:ext uri="{FF2B5EF4-FFF2-40B4-BE49-F238E27FC236}">
              <a16:creationId xmlns:a16="http://schemas.microsoft.com/office/drawing/2014/main" id="{C13B35B7-90EB-4A2E-8B35-F90722948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01228"/>
          <a:ext cx="2550319" cy="1840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174625</xdr:colOff>
      <xdr:row>0</xdr:row>
      <xdr:rowOff>127000</xdr:rowOff>
    </xdr:from>
    <xdr:to>
      <xdr:col>3</xdr:col>
      <xdr:colOff>57049</xdr:colOff>
      <xdr:row>7</xdr:row>
      <xdr:rowOff>12700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6433A7F-74E3-4BC3-A1C6-06BE1D6EE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27000"/>
          <a:ext cx="2654199" cy="12192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B40C9-0C55-4DA7-B614-4D87030F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74099-B492-45DB-9FC9-5A19F9B7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37BC0-9A33-423E-B2D4-455FA859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F1B9C6-495B-4E89-A10A-71A9856E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523875</xdr:colOff>
      <xdr:row>1</xdr:row>
      <xdr:rowOff>39291</xdr:rowOff>
    </xdr:from>
    <xdr:to>
      <xdr:col>4</xdr:col>
      <xdr:colOff>1441553</xdr:colOff>
      <xdr:row>12</xdr:row>
      <xdr:rowOff>104775</xdr:rowOff>
    </xdr:to>
    <xdr:pic>
      <xdr:nvPicPr>
        <xdr:cNvPr id="10" name="Imagem 2">
          <a:extLst>
            <a:ext uri="{FF2B5EF4-FFF2-40B4-BE49-F238E27FC236}">
              <a16:creationId xmlns:a16="http://schemas.microsoft.com/office/drawing/2014/main" id="{418D57F9-952C-4FFE-B01F-027715EB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29791"/>
          <a:ext cx="3098903" cy="2275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142875</xdr:rowOff>
    </xdr:from>
    <xdr:to>
      <xdr:col>3</xdr:col>
      <xdr:colOff>82449</xdr:colOff>
      <xdr:row>7</xdr:row>
      <xdr:rowOff>28575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D0EC56D-1A9E-474A-994C-6D476F5BD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875"/>
          <a:ext cx="2654199" cy="121920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FB32A-3271-42F9-886C-5F9CF483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5240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E4D22-B8F8-4B97-9387-596BC305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5240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C989E-C640-4F37-A9D6-3DC7609D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5240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F7100-33E5-4493-B9F8-1577F5E9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5240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482600</xdr:colOff>
      <xdr:row>65</xdr:row>
      <xdr:rowOff>149225</xdr:rowOff>
    </xdr:from>
    <xdr:ext cx="6581775" cy="6756400"/>
    <xdr:pic>
      <xdr:nvPicPr>
        <xdr:cNvPr id="10" name="Imagem 9">
          <a:extLst>
            <a:ext uri="{FF2B5EF4-FFF2-40B4-BE49-F238E27FC236}">
              <a16:creationId xmlns:a16="http://schemas.microsoft.com/office/drawing/2014/main" id="{E5F56232-8E43-402B-9AF7-A6F18DD04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" y="12738100"/>
          <a:ext cx="6581775" cy="6756400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</xdr:colOff>
      <xdr:row>0</xdr:row>
      <xdr:rowOff>142875</xdr:rowOff>
    </xdr:from>
    <xdr:to>
      <xdr:col>3</xdr:col>
      <xdr:colOff>72924</xdr:colOff>
      <xdr:row>7</xdr:row>
      <xdr:rowOff>28575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FAF34DB-269E-45E3-B15B-D70690CE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42875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</xdr:row>
      <xdr:rowOff>76201</xdr:rowOff>
    </xdr:from>
    <xdr:to>
      <xdr:col>4</xdr:col>
      <xdr:colOff>1371600</xdr:colOff>
      <xdr:row>11</xdr:row>
      <xdr:rowOff>59895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BF28F43-7D2D-46D1-9DD1-35CB56804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57550" y="457201"/>
          <a:ext cx="3057525" cy="181249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2B7955-E41B-4781-A154-3B009D88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C6AEF-2EF8-4802-A09D-AA85B7E3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509A7-58FA-425B-AB2D-8FB58AFE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62834-8096-4C0F-A911-8D8A68B8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152400</xdr:rowOff>
    </xdr:from>
    <xdr:to>
      <xdr:col>3</xdr:col>
      <xdr:colOff>120549</xdr:colOff>
      <xdr:row>7</xdr:row>
      <xdr:rowOff>38100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517763-08EF-465E-B5D9-78F8C972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847725</xdr:colOff>
      <xdr:row>1</xdr:row>
      <xdr:rowOff>95249</xdr:rowOff>
    </xdr:from>
    <xdr:to>
      <xdr:col>4</xdr:col>
      <xdr:colOff>1268394</xdr:colOff>
      <xdr:row>11</xdr:row>
      <xdr:rowOff>142874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id="{718A15A5-DE01-4370-81C3-D53A1F9A4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49"/>
          <a:ext cx="2601894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85793-3B4B-416F-A645-D22425C2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062B1-7A91-45DF-8C73-70938E9A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6DEB3-98AD-43EB-8D7A-12694EE69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45FDF-186D-4597-8447-6D21A9B9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45732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152400</xdr:rowOff>
    </xdr:from>
    <xdr:to>
      <xdr:col>3</xdr:col>
      <xdr:colOff>101499</xdr:colOff>
      <xdr:row>7</xdr:row>
      <xdr:rowOff>38100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4AD6119-699F-417C-874A-A3EAE5C3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</xdr:row>
      <xdr:rowOff>104775</xdr:rowOff>
    </xdr:from>
    <xdr:to>
      <xdr:col>3</xdr:col>
      <xdr:colOff>1961508</xdr:colOff>
      <xdr:row>11</xdr:row>
      <xdr:rowOff>161925</xdr:rowOff>
    </xdr:to>
    <xdr:pic>
      <xdr:nvPicPr>
        <xdr:cNvPr id="11" name="Imagem 6">
          <a:extLst>
            <a:ext uri="{FF2B5EF4-FFF2-40B4-BE49-F238E27FC236}">
              <a16:creationId xmlns:a16="http://schemas.microsoft.com/office/drawing/2014/main" id="{F83E8053-D166-4908-AFC7-7A94D0C53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95275"/>
          <a:ext cx="1351908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1885950</xdr:colOff>
      <xdr:row>1</xdr:row>
      <xdr:rowOff>104775</xdr:rowOff>
    </xdr:from>
    <xdr:to>
      <xdr:col>4</xdr:col>
      <xdr:colOff>1190625</xdr:colOff>
      <xdr:row>11</xdr:row>
      <xdr:rowOff>168075</xdr:rowOff>
    </xdr:to>
    <xdr:pic>
      <xdr:nvPicPr>
        <xdr:cNvPr id="12" name="Imagem 4">
          <a:extLst>
            <a:ext uri="{FF2B5EF4-FFF2-40B4-BE49-F238E27FC236}">
              <a16:creationId xmlns:a16="http://schemas.microsoft.com/office/drawing/2014/main" id="{7FA69232-450B-47E8-9A70-55D9E5E93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95275"/>
          <a:ext cx="1485900" cy="20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5F446-2D5C-4C33-A0AF-C92F48D6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0E825-7E1E-4770-8C59-AC7541B1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FD641-D23C-42F8-A837-AA1CAABE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8</xdr:row>
      <xdr:rowOff>285750</xdr:rowOff>
    </xdr:from>
    <xdr:ext cx="590550" cy="590550"/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7255E5-DA52-4870-AE3B-3ABD1DDE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190500</xdr:colOff>
      <xdr:row>0</xdr:row>
      <xdr:rowOff>152400</xdr:rowOff>
    </xdr:from>
    <xdr:to>
      <xdr:col>2</xdr:col>
      <xdr:colOff>82449</xdr:colOff>
      <xdr:row>7</xdr:row>
      <xdr:rowOff>38100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659A47F-B824-4FB6-8F58-B60F20518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2400"/>
          <a:ext cx="2654199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0</xdr:row>
      <xdr:rowOff>99842</xdr:rowOff>
    </xdr:from>
    <xdr:to>
      <xdr:col>4</xdr:col>
      <xdr:colOff>1323975</xdr:colOff>
      <xdr:row>12</xdr:row>
      <xdr:rowOff>63077</xdr:rowOff>
    </xdr:to>
    <xdr:pic>
      <xdr:nvPicPr>
        <xdr:cNvPr id="7" name="Imagem 4">
          <a:extLst>
            <a:ext uri="{FF2B5EF4-FFF2-40B4-BE49-F238E27FC236}">
              <a16:creationId xmlns:a16="http://schemas.microsoft.com/office/drawing/2014/main" id="{59D521AE-12A0-47F3-B50C-D0F10657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99842"/>
          <a:ext cx="2552700" cy="2363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971550</xdr:colOff>
      <xdr:row>2</xdr:row>
      <xdr:rowOff>28575</xdr:rowOff>
    </xdr:from>
    <xdr:ext cx="1966336" cy="19240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09575"/>
          <a:ext cx="1966336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198559</xdr:colOff>
      <xdr:row>9</xdr:row>
      <xdr:rowOff>144341</xdr:rowOff>
    </xdr:from>
    <xdr:ext cx="590550" cy="590550"/>
    <xdr:pic>
      <xdr:nvPicPr>
        <xdr:cNvPr id="5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309" y="1580418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1438275</xdr:colOff>
      <xdr:row>9</xdr:row>
      <xdr:rowOff>123825</xdr:rowOff>
    </xdr:from>
    <xdr:to>
      <xdr:col>5</xdr:col>
      <xdr:colOff>142875</xdr:colOff>
      <xdr:row>13</xdr:row>
      <xdr:rowOff>95250</xdr:rowOff>
    </xdr:to>
    <xdr:pic>
      <xdr:nvPicPr>
        <xdr:cNvPr id="9" name="Imagem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56210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133350</xdr:rowOff>
    </xdr:from>
    <xdr:to>
      <xdr:col>3</xdr:col>
      <xdr:colOff>95250</xdr:colOff>
      <xdr:row>7</xdr:row>
      <xdr:rowOff>52097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D799B5D-2491-4487-B615-4B713F55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1</xdr:col>
      <xdr:colOff>197827</xdr:colOff>
      <xdr:row>40</xdr:row>
      <xdr:rowOff>29308</xdr:rowOff>
    </xdr:from>
    <xdr:to>
      <xdr:col>5</xdr:col>
      <xdr:colOff>734728</xdr:colOff>
      <xdr:row>74</xdr:row>
      <xdr:rowOff>71843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579D881-40DC-4211-8A37-970F742A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7635" y="7685943"/>
          <a:ext cx="7161905" cy="55523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971549</xdr:colOff>
      <xdr:row>1</xdr:row>
      <xdr:rowOff>0</xdr:rowOff>
    </xdr:from>
    <xdr:to>
      <xdr:col>4</xdr:col>
      <xdr:colOff>792359</xdr:colOff>
      <xdr:row>12</xdr:row>
      <xdr:rowOff>47624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799" y="190500"/>
          <a:ext cx="2002035" cy="21716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8000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81D58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161925</xdr:colOff>
      <xdr:row>9</xdr:row>
      <xdr:rowOff>114300</xdr:rowOff>
    </xdr:from>
    <xdr:ext cx="590550" cy="590550"/>
    <xdr:pic>
      <xdr:nvPicPr>
        <xdr:cNvPr id="7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552575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1390650</xdr:colOff>
      <xdr:row>9</xdr:row>
      <xdr:rowOff>66675</xdr:rowOff>
    </xdr:from>
    <xdr:to>
      <xdr:col>5</xdr:col>
      <xdr:colOff>95250</xdr:colOff>
      <xdr:row>13</xdr:row>
      <xdr:rowOff>38100</xdr:rowOff>
    </xdr:to>
    <xdr:pic>
      <xdr:nvPicPr>
        <xdr:cNvPr id="10" name="Imagem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50495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133350</xdr:rowOff>
    </xdr:from>
    <xdr:to>
      <xdr:col>3</xdr:col>
      <xdr:colOff>114300</xdr:colOff>
      <xdr:row>7</xdr:row>
      <xdr:rowOff>52097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701711B2-B5DC-44B3-8EC7-4199FCC2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46</xdr:row>
      <xdr:rowOff>28575</xdr:rowOff>
    </xdr:from>
    <xdr:to>
      <xdr:col>4</xdr:col>
      <xdr:colOff>1694769</xdr:colOff>
      <xdr:row>66</xdr:row>
      <xdr:rowOff>18639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EA7FC8A-969D-42BA-8C21-8D6FFCCB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71575" y="8829675"/>
          <a:ext cx="5447619" cy="32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66</xdr:row>
      <xdr:rowOff>0</xdr:rowOff>
    </xdr:from>
    <xdr:to>
      <xdr:col>4</xdr:col>
      <xdr:colOff>1694768</xdr:colOff>
      <xdr:row>77</xdr:row>
      <xdr:rowOff>85492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B3765167-16C4-4723-B43E-72A8065A0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2050" y="12096750"/>
          <a:ext cx="5457143" cy="18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1076323</xdr:colOff>
      <xdr:row>0</xdr:row>
      <xdr:rowOff>190498</xdr:rowOff>
    </xdr:from>
    <xdr:to>
      <xdr:col>4</xdr:col>
      <xdr:colOff>914399</xdr:colOff>
      <xdr:row>11</xdr:row>
      <xdr:rowOff>27353</xdr:rowOff>
    </xdr:to>
    <xdr:pic>
      <xdr:nvPicPr>
        <xdr:cNvPr id="2" name="Picture 5" descr="GA30Cff pack r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3" y="190498"/>
          <a:ext cx="2019301" cy="2122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152400</xdr:colOff>
      <xdr:row>8</xdr:row>
      <xdr:rowOff>257175</xdr:rowOff>
    </xdr:from>
    <xdr:ext cx="590550" cy="590550"/>
    <xdr:pic>
      <xdr:nvPicPr>
        <xdr:cNvPr id="11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600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914400</xdr:colOff>
      <xdr:row>49</xdr:row>
      <xdr:rowOff>190499</xdr:rowOff>
    </xdr:from>
    <xdr:ext cx="1924050" cy="910619"/>
    <xdr:pic>
      <xdr:nvPicPr>
        <xdr:cNvPr id="22" name="Imagem 8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172574"/>
          <a:ext cx="1924050" cy="910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885824</xdr:colOff>
      <xdr:row>49</xdr:row>
      <xdr:rowOff>142874</xdr:rowOff>
    </xdr:from>
    <xdr:ext cx="1990725" cy="1038639"/>
    <xdr:pic>
      <xdr:nvPicPr>
        <xdr:cNvPr id="23" name="Imagem 9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9" y="9124949"/>
          <a:ext cx="1990725" cy="103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1762124</xdr:colOff>
      <xdr:row>59</xdr:row>
      <xdr:rowOff>85725</xdr:rowOff>
    </xdr:from>
    <xdr:ext cx="3663009" cy="847725"/>
    <xdr:pic>
      <xdr:nvPicPr>
        <xdr:cNvPr id="24" name="Imagem 20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199" y="10953750"/>
          <a:ext cx="3663009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180975</xdr:colOff>
      <xdr:row>0</xdr:row>
      <xdr:rowOff>123825</xdr:rowOff>
    </xdr:from>
    <xdr:to>
      <xdr:col>3</xdr:col>
      <xdr:colOff>95250</xdr:colOff>
      <xdr:row>7</xdr:row>
      <xdr:rowOff>42572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3705598-34BB-495D-B14C-8F983D6F6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2667000" cy="125224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68</xdr:row>
      <xdr:rowOff>114300</xdr:rowOff>
    </xdr:from>
    <xdr:to>
      <xdr:col>6</xdr:col>
      <xdr:colOff>123825</xdr:colOff>
      <xdr:row>80</xdr:row>
      <xdr:rowOff>5953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926A8B-4B16-4B04-B977-F807DCB13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1926" y="13201650"/>
          <a:ext cx="7658099" cy="183475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200024</xdr:colOff>
      <xdr:row>80</xdr:row>
      <xdr:rowOff>73407</xdr:rowOff>
    </xdr:from>
    <xdr:to>
      <xdr:col>6</xdr:col>
      <xdr:colOff>123825</xdr:colOff>
      <xdr:row>96</xdr:row>
      <xdr:rowOff>115697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366BB5-40A2-4AE8-BEDA-F2EE99A5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024" y="15103857"/>
          <a:ext cx="7620001" cy="263309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97</xdr:row>
      <xdr:rowOff>0</xdr:rowOff>
    </xdr:from>
    <xdr:to>
      <xdr:col>6</xdr:col>
      <xdr:colOff>142875</xdr:colOff>
      <xdr:row>113</xdr:row>
      <xdr:rowOff>81933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FCA2D7B-C15A-4135-8557-C6B94A4CB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5" y="17783175"/>
          <a:ext cx="7658100" cy="2672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3">
    <tabColor rgb="FF0033CC"/>
  </sheetPr>
  <dimension ref="A1:LJ2029"/>
  <sheetViews>
    <sheetView showGridLines="0" showRowColHeaders="0" tabSelected="1" zoomScale="145" zoomScaleNormal="145" workbookViewId="0">
      <selection activeCell="S11" sqref="S11"/>
    </sheetView>
  </sheetViews>
  <sheetFormatPr defaultRowHeight="15" x14ac:dyDescent="0.25"/>
  <cols>
    <col min="1" max="1" width="1.7109375" style="17" customWidth="1"/>
    <col min="2" max="2" width="20.7109375" style="17" customWidth="1"/>
    <col min="3" max="3" width="12.28515625" style="36" customWidth="1"/>
    <col min="4" max="4" width="3.28515625" style="36" customWidth="1"/>
    <col min="5" max="5" width="12.28515625" style="36" customWidth="1"/>
    <col min="6" max="6" width="3.7109375" style="36" customWidth="1"/>
    <col min="7" max="7" width="12.28515625" style="36" customWidth="1"/>
    <col min="8" max="8" width="3.7109375" style="36" customWidth="1"/>
    <col min="9" max="9" width="12.28515625" style="36" customWidth="1"/>
    <col min="10" max="10" width="3.7109375" style="36" customWidth="1"/>
    <col min="11" max="11" width="11.42578125" style="36" customWidth="1"/>
    <col min="12" max="12" width="9.85546875" style="36" customWidth="1"/>
    <col min="13" max="13" width="3.7109375" style="36" customWidth="1"/>
    <col min="14" max="14" width="16.85546875" style="36" customWidth="1"/>
    <col min="15" max="15" width="3.7109375" style="36" customWidth="1"/>
    <col min="16" max="16" width="16.85546875" style="36" customWidth="1"/>
    <col min="17" max="17" width="3.7109375" style="36" customWidth="1"/>
    <col min="18" max="18" width="3.28515625" style="14" customWidth="1"/>
    <col min="19" max="19" width="92.28515625" style="46" customWidth="1"/>
    <col min="20" max="20" width="11.7109375" style="46" customWidth="1"/>
    <col min="21" max="22" width="9.140625" style="46"/>
    <col min="23" max="23" width="3.7109375" style="46" customWidth="1"/>
    <col min="24" max="24" width="9.140625" style="46"/>
    <col min="25" max="25" width="10.7109375" style="46" customWidth="1"/>
    <col min="26" max="26" width="9.140625" style="46" customWidth="1"/>
    <col min="27" max="27" width="3.7109375" style="46" customWidth="1"/>
    <col min="28" max="28" width="11.28515625" style="46" customWidth="1"/>
    <col min="29" max="29" width="9.140625" style="46"/>
    <col min="30" max="30" width="3.7109375" style="46" customWidth="1"/>
    <col min="31" max="31" width="18" style="46" customWidth="1"/>
    <col min="32" max="32" width="3.7109375" style="46" customWidth="1"/>
    <col min="33" max="33" width="2.28515625" style="46" customWidth="1"/>
    <col min="34" max="37" width="9.140625" style="46"/>
    <col min="38" max="38" width="9.140625" style="125"/>
    <col min="39" max="39" width="19.140625" style="47" customWidth="1"/>
    <col min="40" max="43" width="10.28515625" style="47" customWidth="1"/>
    <col min="44" max="44" width="10.28515625" style="126" customWidth="1"/>
    <col min="45" max="45" width="10.28515625" style="127" customWidth="1"/>
    <col min="46" max="51" width="9.140625" style="48"/>
    <col min="52" max="317" width="9.140625" style="46"/>
    <col min="318" max="318" width="9.140625" style="408"/>
    <col min="319" max="319" width="15.7109375" style="312" customWidth="1"/>
    <col min="320" max="16384" width="9.140625" style="46"/>
  </cols>
  <sheetData>
    <row r="1" spans="1:44" ht="18" customHeight="1" x14ac:dyDescent="0.25">
      <c r="A1" s="127"/>
      <c r="B1" s="214"/>
      <c r="C1" s="215"/>
      <c r="D1" s="43"/>
      <c r="E1" s="43"/>
      <c r="F1" s="43"/>
      <c r="G1" s="44"/>
      <c r="H1" s="44"/>
      <c r="I1" s="44"/>
      <c r="J1" s="44"/>
      <c r="K1" s="45"/>
      <c r="L1" s="45"/>
      <c r="M1" s="45"/>
      <c r="N1" s="45"/>
      <c r="O1" s="43"/>
      <c r="P1" s="45"/>
      <c r="Q1" s="43"/>
      <c r="AG1" s="14"/>
    </row>
    <row r="2" spans="1:44" ht="18" customHeight="1" x14ac:dyDescent="0.25">
      <c r="A2" s="127"/>
      <c r="B2" s="124">
        <v>1</v>
      </c>
      <c r="C2" s="214"/>
      <c r="D2" s="420" t="s">
        <v>740</v>
      </c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AG2" s="17"/>
    </row>
    <row r="3" spans="1:44" ht="18" customHeight="1" x14ac:dyDescent="0.25">
      <c r="A3" s="127"/>
      <c r="B3" s="216"/>
      <c r="C3" s="21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AG3" s="17"/>
      <c r="AM3" s="47" t="s">
        <v>233</v>
      </c>
      <c r="AN3" s="47" t="s">
        <v>232</v>
      </c>
      <c r="AO3" s="47" t="s">
        <v>231</v>
      </c>
    </row>
    <row r="4" spans="1:44" ht="18" customHeight="1" x14ac:dyDescent="0.25">
      <c r="A4" s="127"/>
      <c r="B4" s="127"/>
      <c r="C4" s="127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AG4" s="17"/>
      <c r="AM4" s="129" t="s">
        <v>230</v>
      </c>
      <c r="AN4" s="129" t="s">
        <v>229</v>
      </c>
      <c r="AO4" s="129" t="s">
        <v>10</v>
      </c>
      <c r="AP4" s="129" t="s">
        <v>9</v>
      </c>
      <c r="AQ4" s="129"/>
      <c r="AR4" s="128"/>
    </row>
    <row r="5" spans="1:44" ht="18" customHeight="1" x14ac:dyDescent="0.25">
      <c r="A5" s="127"/>
      <c r="B5" s="127"/>
      <c r="C5" s="127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AG5" s="17"/>
      <c r="AM5" s="129" t="s">
        <v>228</v>
      </c>
      <c r="AN5" s="129" t="s">
        <v>225</v>
      </c>
      <c r="AO5" s="129" t="s">
        <v>1</v>
      </c>
      <c r="AP5" s="129" t="s">
        <v>0</v>
      </c>
      <c r="AQ5" s="129"/>
      <c r="AR5" s="128"/>
    </row>
    <row r="6" spans="1:44" ht="18" customHeight="1" thickBot="1" x14ac:dyDescent="0.3">
      <c r="A6" s="127"/>
      <c r="B6" s="127"/>
      <c r="C6" s="217"/>
      <c r="K6" s="50"/>
      <c r="L6" s="50"/>
      <c r="M6" s="50"/>
      <c r="AG6" s="17"/>
      <c r="AM6" s="129" t="s">
        <v>646</v>
      </c>
      <c r="AN6" s="129" t="s">
        <v>647</v>
      </c>
      <c r="AO6" s="129" t="s">
        <v>10</v>
      </c>
      <c r="AP6" s="129" t="s">
        <v>9</v>
      </c>
      <c r="AQ6" s="129"/>
      <c r="AR6" s="128"/>
    </row>
    <row r="7" spans="1:44" ht="18" customHeight="1" thickBot="1" x14ac:dyDescent="0.3">
      <c r="B7" s="228" t="s">
        <v>177</v>
      </c>
      <c r="C7" s="425" t="s">
        <v>194</v>
      </c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6"/>
      <c r="P7" s="223"/>
      <c r="Q7" s="224"/>
      <c r="S7" s="218"/>
      <c r="AG7" s="17"/>
      <c r="AM7" s="129" t="s">
        <v>227</v>
      </c>
      <c r="AN7" s="129" t="s">
        <v>38</v>
      </c>
      <c r="AO7" s="129" t="s">
        <v>10</v>
      </c>
      <c r="AP7" s="129" t="s">
        <v>9</v>
      </c>
      <c r="AQ7" s="129"/>
      <c r="AR7" s="128"/>
    </row>
    <row r="8" spans="1:44" ht="18" customHeight="1" x14ac:dyDescent="0.25">
      <c r="B8" s="54" t="str">
        <f>IF(B2=0,"","GX 2")</f>
        <v>GX 2</v>
      </c>
      <c r="C8" s="187"/>
      <c r="D8" s="231"/>
      <c r="E8" s="188"/>
      <c r="F8" s="231"/>
      <c r="G8" s="460" t="str">
        <f>IF(B2=0,"","AII 641640 ...")</f>
        <v>AII 641640 ...</v>
      </c>
      <c r="H8" s="460"/>
      <c r="I8" s="460"/>
      <c r="J8" s="229" t="str">
        <f>IF(B2=0,"","03")</f>
        <v>03</v>
      </c>
      <c r="K8" s="230" t="str">
        <f>IF(B2=0,"","CAI 458520 ...")</f>
        <v>CAI 458520 ...</v>
      </c>
      <c r="L8" s="230"/>
      <c r="M8" s="229" t="str">
        <f>IF(B2=0,"","03")</f>
        <v>03</v>
      </c>
      <c r="N8" s="189"/>
      <c r="O8" s="231"/>
      <c r="P8" s="189"/>
      <c r="Q8" s="232"/>
      <c r="AG8" s="17"/>
      <c r="AM8" s="129" t="s">
        <v>226</v>
      </c>
      <c r="AN8" s="129" t="s">
        <v>225</v>
      </c>
      <c r="AO8" s="129" t="s">
        <v>1</v>
      </c>
      <c r="AP8" s="129" t="s">
        <v>0</v>
      </c>
      <c r="AQ8" s="129"/>
      <c r="AR8" s="128"/>
    </row>
    <row r="9" spans="1:44" ht="18" customHeight="1" x14ac:dyDescent="0.25">
      <c r="B9" s="57" t="str">
        <f>IF(B2=0,"","GX 4")</f>
        <v>GX 4</v>
      </c>
      <c r="C9" s="164"/>
      <c r="D9" s="233"/>
      <c r="E9" s="173"/>
      <c r="F9" s="233"/>
      <c r="G9" s="453" t="str">
        <f>IF(B2=0,"","AII 641640 ...")</f>
        <v>AII 641640 ...</v>
      </c>
      <c r="H9" s="453"/>
      <c r="I9" s="453"/>
      <c r="J9" s="66" t="str">
        <f>IF(B2=0,"","03")</f>
        <v>03</v>
      </c>
      <c r="K9" s="458" t="str">
        <f>IF(B2=0,"","CAI 458520 ...")</f>
        <v>CAI 458520 ...</v>
      </c>
      <c r="L9" s="458"/>
      <c r="M9" s="66" t="str">
        <f>IF(B2=0,"","03")</f>
        <v>03</v>
      </c>
      <c r="N9" s="166"/>
      <c r="O9" s="233"/>
      <c r="P9" s="166"/>
      <c r="Q9" s="165"/>
      <c r="AG9" s="17"/>
      <c r="AM9" s="129" t="s">
        <v>224</v>
      </c>
      <c r="AN9" s="129" t="s">
        <v>223</v>
      </c>
      <c r="AO9" s="129" t="s">
        <v>10</v>
      </c>
      <c r="AP9" s="129" t="s">
        <v>9</v>
      </c>
      <c r="AQ9" s="129"/>
      <c r="AR9" s="128"/>
    </row>
    <row r="10" spans="1:44" ht="18" customHeight="1" x14ac:dyDescent="0.25">
      <c r="B10" s="54" t="str">
        <f>IF(B2=0,"","GX 5")</f>
        <v>GX 5</v>
      </c>
      <c r="C10" s="162" t="str">
        <f>IF(B2=0,"","500/501.xxx")</f>
        <v>500/501.xxx</v>
      </c>
      <c r="D10" s="64" t="str">
        <f>IF(B2=0,"","01")</f>
        <v>01</v>
      </c>
      <c r="E10" s="170"/>
      <c r="F10" s="326"/>
      <c r="G10" s="459" t="str">
        <f>IF(B2=0,"","AII 641640 ...")</f>
        <v>AII 641640 ...</v>
      </c>
      <c r="H10" s="459"/>
      <c r="I10" s="459"/>
      <c r="J10" s="64" t="str">
        <f>IF(B2=0,"","03")</f>
        <v>03</v>
      </c>
      <c r="K10" s="461" t="str">
        <f>IF(B2=0,"","CAI 458520 ...")</f>
        <v>CAI 458520 ...</v>
      </c>
      <c r="L10" s="461"/>
      <c r="M10" s="64" t="str">
        <f>IF(B2=0,"","03")</f>
        <v>03</v>
      </c>
      <c r="N10" s="171"/>
      <c r="O10" s="234"/>
      <c r="P10" s="171"/>
      <c r="Q10" s="163"/>
      <c r="AG10" s="17"/>
      <c r="AM10" s="129" t="s">
        <v>222</v>
      </c>
      <c r="AN10" s="129" t="s">
        <v>67</v>
      </c>
      <c r="AO10" s="129" t="s">
        <v>10</v>
      </c>
      <c r="AP10" s="129" t="s">
        <v>9</v>
      </c>
      <c r="AQ10" s="129"/>
      <c r="AR10" s="128"/>
    </row>
    <row r="11" spans="1:44" ht="18" customHeight="1" x14ac:dyDescent="0.25">
      <c r="B11" s="57" t="str">
        <f>IF(B2=0,"","GX 7")</f>
        <v>GX 7</v>
      </c>
      <c r="C11" s="164" t="str">
        <f>IF(B2=0,"","500/501.xxx")</f>
        <v>500/501.xxx</v>
      </c>
      <c r="D11" s="78" t="str">
        <f>IF(B2=0,"","01")</f>
        <v>01</v>
      </c>
      <c r="E11" s="173" t="str">
        <f>IF(B2=0,"","530/531.xxx")</f>
        <v>530/531.xxx</v>
      </c>
      <c r="F11" s="66" t="str">
        <f>IF(B2=0,"","02")</f>
        <v>02</v>
      </c>
      <c r="G11" s="427" t="str">
        <f>IF(B2=0,"","BRP 060001 a 069999")</f>
        <v>BRP 060001 a 069999</v>
      </c>
      <c r="H11" s="427"/>
      <c r="I11" s="427"/>
      <c r="J11" s="66" t="str">
        <f>IF(B2=0,"","02")</f>
        <v>02</v>
      </c>
      <c r="K11" s="427" t="str">
        <f>IF(B2=0,"","BRP 071800 a 094855")</f>
        <v>BRP 071800 a 094855</v>
      </c>
      <c r="L11" s="427"/>
      <c r="M11" s="66" t="str">
        <f>IF(B2=0,"","04")</f>
        <v>04</v>
      </c>
      <c r="N11" s="173" t="str">
        <f>IF(B2=0,"","BQD100000 ...")</f>
        <v>BQD100000 ...</v>
      </c>
      <c r="O11" s="66" t="str">
        <f>IF(B2=0,"","04")</f>
        <v>04</v>
      </c>
      <c r="P11" s="173"/>
      <c r="Q11" s="327"/>
      <c r="AG11" s="17"/>
      <c r="AM11" s="129" t="s">
        <v>221</v>
      </c>
      <c r="AN11" s="129" t="s">
        <v>149</v>
      </c>
      <c r="AO11" s="129" t="s">
        <v>10</v>
      </c>
      <c r="AP11" s="129" t="s">
        <v>9</v>
      </c>
      <c r="AQ11" s="129"/>
      <c r="AR11" s="128"/>
    </row>
    <row r="12" spans="1:44" ht="18" customHeight="1" x14ac:dyDescent="0.25">
      <c r="B12" s="54" t="str">
        <f>IF(B2=0,"","GX 11")</f>
        <v>GX 11</v>
      </c>
      <c r="C12" s="162" t="str">
        <f>IF(B2=0,"","500/501.xxx")</f>
        <v>500/501.xxx</v>
      </c>
      <c r="D12" s="64" t="str">
        <f>IF(B2=0,"","01")</f>
        <v>01</v>
      </c>
      <c r="E12" s="170" t="str">
        <f>IF(B2=0,"","530/531.xxx")</f>
        <v>530/531.xxx</v>
      </c>
      <c r="F12" s="64" t="str">
        <f>IF(B2=0,"","02")</f>
        <v>02</v>
      </c>
      <c r="G12" s="428" t="str">
        <f>IF(B2=0,"","BRP 060001 a 069999")</f>
        <v>BRP 060001 a 069999</v>
      </c>
      <c r="H12" s="428"/>
      <c r="I12" s="428"/>
      <c r="J12" s="64" t="str">
        <f>IF(B2=0,"","02")</f>
        <v>02</v>
      </c>
      <c r="K12" s="428" t="str">
        <f>IF(B2=0,"","BRP 071800 a 094855")</f>
        <v>BRP 071800 a 094855</v>
      </c>
      <c r="L12" s="428"/>
      <c r="M12" s="64" t="str">
        <f>IF(B2=0,"","04")</f>
        <v>04</v>
      </c>
      <c r="N12" s="170" t="str">
        <f>IF(B2=0,"","BQD100000 ...")</f>
        <v>BQD100000 ...</v>
      </c>
      <c r="O12" s="64" t="str">
        <f>IF(B2=0,"","04")</f>
        <v>04</v>
      </c>
      <c r="P12" s="170"/>
      <c r="Q12" s="163"/>
      <c r="AG12" s="17"/>
      <c r="AM12" s="129" t="s">
        <v>220</v>
      </c>
      <c r="AN12" s="129" t="s">
        <v>219</v>
      </c>
      <c r="AO12" s="129" t="s">
        <v>1</v>
      </c>
      <c r="AP12" s="129" t="s">
        <v>0</v>
      </c>
      <c r="AQ12" s="129"/>
      <c r="AR12" s="128"/>
    </row>
    <row r="13" spans="1:44" ht="18" customHeight="1" x14ac:dyDescent="0.25">
      <c r="B13" s="57" t="str">
        <f>IF(B2=0,"","GX 7 - WUXI")</f>
        <v>GX 7 - WUXI</v>
      </c>
      <c r="C13" s="164"/>
      <c r="D13" s="78"/>
      <c r="E13" s="173"/>
      <c r="F13" s="78"/>
      <c r="G13" s="453" t="str">
        <f>IF(B2=0,"","WUX 210/211xxx")</f>
        <v>WUX 210/211xxx</v>
      </c>
      <c r="H13" s="453"/>
      <c r="I13" s="453"/>
      <c r="J13" s="66" t="str">
        <f>IF(B2=0,"","05")</f>
        <v>05</v>
      </c>
      <c r="K13" s="166"/>
      <c r="L13" s="166"/>
      <c r="M13" s="78"/>
      <c r="N13" s="166"/>
      <c r="O13" s="78"/>
      <c r="P13" s="166"/>
      <c r="Q13" s="165"/>
      <c r="AG13" s="17"/>
      <c r="AM13" s="129" t="s">
        <v>218</v>
      </c>
      <c r="AN13" s="129" t="s">
        <v>217</v>
      </c>
      <c r="AO13" s="129" t="s">
        <v>10</v>
      </c>
      <c r="AP13" s="129" t="s">
        <v>9</v>
      </c>
      <c r="AQ13" s="129"/>
      <c r="AR13" s="128"/>
    </row>
    <row r="14" spans="1:44" ht="18" customHeight="1" x14ac:dyDescent="0.25">
      <c r="B14" s="54" t="str">
        <f>IF(B2=0,"","GX 11 - WUXI")</f>
        <v>GX 11 - WUXI</v>
      </c>
      <c r="C14" s="235"/>
      <c r="D14" s="237"/>
      <c r="E14" s="236"/>
      <c r="F14" s="237"/>
      <c r="G14" s="459" t="str">
        <f>IF(B2=0,"","WUX 210/211xxx")</f>
        <v>WUX 210/211xxx</v>
      </c>
      <c r="H14" s="459"/>
      <c r="I14" s="459"/>
      <c r="J14" s="64" t="str">
        <f>IF(B2=0,"","05")</f>
        <v>05</v>
      </c>
      <c r="K14" s="171"/>
      <c r="L14" s="171"/>
      <c r="M14" s="326"/>
      <c r="N14" s="171"/>
      <c r="O14" s="237"/>
      <c r="P14" s="171"/>
      <c r="Q14" s="331"/>
      <c r="AG14" s="17"/>
      <c r="AM14" s="129" t="s">
        <v>216</v>
      </c>
      <c r="AN14" s="129" t="s">
        <v>180</v>
      </c>
      <c r="AO14" s="129" t="s">
        <v>10</v>
      </c>
      <c r="AP14" s="129" t="s">
        <v>9</v>
      </c>
      <c r="AQ14" s="129"/>
      <c r="AR14" s="128"/>
    </row>
    <row r="15" spans="1:44" ht="18" customHeight="1" x14ac:dyDescent="0.25">
      <c r="B15" s="57" t="str">
        <f>IF(B2=0,"","GX 15 - VSD")</f>
        <v>GX 15 - VSD</v>
      </c>
      <c r="C15" s="164"/>
      <c r="D15" s="233"/>
      <c r="E15" s="173"/>
      <c r="F15" s="233"/>
      <c r="G15" s="453"/>
      <c r="H15" s="453"/>
      <c r="I15" s="453"/>
      <c r="J15" s="66"/>
      <c r="K15" s="166"/>
      <c r="L15" s="166"/>
      <c r="M15" s="233"/>
      <c r="N15" s="166"/>
      <c r="O15" s="233"/>
      <c r="P15" s="173" t="str">
        <f>IF(B2=0,"","BQD111277 ...")</f>
        <v>BQD111277 ...</v>
      </c>
      <c r="Q15" s="203" t="str">
        <f>IF(B2=0,"","48")</f>
        <v>48</v>
      </c>
      <c r="AG15" s="17"/>
      <c r="AM15" s="129" t="s">
        <v>218</v>
      </c>
      <c r="AN15" s="129" t="s">
        <v>217</v>
      </c>
      <c r="AO15" s="129" t="s">
        <v>10</v>
      </c>
      <c r="AP15" s="129" t="s">
        <v>9</v>
      </c>
      <c r="AQ15" s="129"/>
      <c r="AR15" s="128"/>
    </row>
    <row r="16" spans="1:44" ht="18" customHeight="1" thickBot="1" x14ac:dyDescent="0.3">
      <c r="B16" s="60"/>
      <c r="C16" s="167"/>
      <c r="D16" s="175"/>
      <c r="E16" s="176"/>
      <c r="F16" s="175"/>
      <c r="G16" s="454"/>
      <c r="H16" s="454"/>
      <c r="I16" s="454"/>
      <c r="J16" s="328"/>
      <c r="K16" s="169"/>
      <c r="L16" s="169"/>
      <c r="M16" s="329"/>
      <c r="N16" s="169"/>
      <c r="O16" s="175"/>
      <c r="P16" s="169"/>
      <c r="Q16" s="168"/>
      <c r="AG16" s="17"/>
      <c r="AM16" s="129" t="s">
        <v>216</v>
      </c>
      <c r="AN16" s="129" t="s">
        <v>180</v>
      </c>
      <c r="AO16" s="129" t="s">
        <v>10</v>
      </c>
      <c r="AP16" s="129" t="s">
        <v>9</v>
      </c>
      <c r="AQ16" s="129"/>
      <c r="AR16" s="128"/>
    </row>
    <row r="17" spans="2:44" ht="18" customHeight="1" x14ac:dyDescent="0.25">
      <c r="B17" s="134"/>
      <c r="C17" s="135"/>
      <c r="D17" s="136"/>
      <c r="E17" s="135"/>
      <c r="F17" s="136"/>
      <c r="G17" s="132"/>
      <c r="H17" s="132"/>
      <c r="I17" s="132"/>
      <c r="J17" s="137"/>
      <c r="K17" s="138"/>
      <c r="L17" s="138"/>
      <c r="M17" s="139"/>
      <c r="N17" s="138"/>
      <c r="O17" s="136"/>
      <c r="P17" s="138"/>
      <c r="Q17" s="136"/>
      <c r="AG17" s="17"/>
      <c r="AM17" s="129"/>
      <c r="AN17" s="129"/>
      <c r="AO17" s="129"/>
      <c r="AP17" s="129"/>
      <c r="AQ17" s="129"/>
      <c r="AR17" s="128"/>
    </row>
    <row r="18" spans="2:44" ht="18" customHeight="1" x14ac:dyDescent="0.25">
      <c r="B18" s="124" t="e">
        <f>#REF!</f>
        <v>#REF!</v>
      </c>
      <c r="C18" s="29"/>
      <c r="D18" s="447" t="s">
        <v>741</v>
      </c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AG18" s="17"/>
      <c r="AM18" s="129"/>
      <c r="AN18" s="129"/>
      <c r="AO18" s="129"/>
      <c r="AP18" s="129"/>
      <c r="AQ18" s="129"/>
      <c r="AR18" s="128"/>
    </row>
    <row r="19" spans="2:44" ht="18" customHeight="1" x14ac:dyDescent="0.25">
      <c r="B19" s="49"/>
      <c r="C19" s="29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AG19" s="17"/>
      <c r="AM19" s="129"/>
      <c r="AN19" s="129"/>
      <c r="AO19" s="129"/>
      <c r="AP19" s="129"/>
      <c r="AQ19" s="129"/>
      <c r="AR19" s="128"/>
    </row>
    <row r="20" spans="2:44" ht="18" customHeight="1" x14ac:dyDescent="0.25">
      <c r="C20" s="1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AG20" s="17"/>
      <c r="AM20" s="129"/>
      <c r="AN20" s="129"/>
      <c r="AO20" s="129"/>
      <c r="AP20" s="129"/>
      <c r="AQ20" s="129"/>
      <c r="AR20" s="128"/>
    </row>
    <row r="21" spans="2:44" ht="18" customHeight="1" x14ac:dyDescent="0.25">
      <c r="C21" s="1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AG21" s="17"/>
      <c r="AM21" s="129"/>
      <c r="AN21" s="129"/>
      <c r="AO21" s="129"/>
      <c r="AP21" s="129"/>
      <c r="AQ21" s="129"/>
      <c r="AR21" s="128"/>
    </row>
    <row r="22" spans="2:44" ht="18" customHeight="1" thickBot="1" x14ac:dyDescent="0.3">
      <c r="K22" s="50"/>
      <c r="L22" s="50"/>
      <c r="M22" s="50"/>
      <c r="AG22" s="17"/>
      <c r="AM22" s="129"/>
      <c r="AN22" s="129"/>
      <c r="AO22" s="129"/>
      <c r="AP22" s="129"/>
      <c r="AQ22" s="129"/>
      <c r="AR22" s="128"/>
    </row>
    <row r="23" spans="2:44" ht="18" customHeight="1" thickBot="1" x14ac:dyDescent="0.3">
      <c r="B23" s="228" t="s">
        <v>177</v>
      </c>
      <c r="C23" s="424" t="s">
        <v>194</v>
      </c>
      <c r="D23" s="425"/>
      <c r="E23" s="425"/>
      <c r="F23" s="425"/>
      <c r="G23" s="425"/>
      <c r="H23" s="425"/>
      <c r="I23" s="425"/>
      <c r="J23" s="425"/>
      <c r="K23" s="425"/>
      <c r="L23" s="425"/>
      <c r="M23" s="425"/>
      <c r="N23" s="425"/>
      <c r="O23" s="426"/>
      <c r="P23" s="223"/>
      <c r="Q23" s="224"/>
      <c r="AG23" s="17"/>
      <c r="AM23" s="129"/>
      <c r="AN23" s="129"/>
      <c r="AO23" s="129"/>
      <c r="AP23" s="129"/>
      <c r="AQ23" s="129"/>
      <c r="AR23" s="128"/>
    </row>
    <row r="24" spans="2:44" ht="18" customHeight="1" x14ac:dyDescent="0.25">
      <c r="B24" s="54" t="str">
        <f>IF(B2=0,"","G 2")</f>
        <v>G 2</v>
      </c>
      <c r="C24" s="239"/>
      <c r="D24" s="240"/>
      <c r="E24" s="241"/>
      <c r="F24" s="240"/>
      <c r="G24" s="462"/>
      <c r="H24" s="462"/>
      <c r="I24" s="462"/>
      <c r="J24" s="242"/>
      <c r="K24" s="463"/>
      <c r="L24" s="463"/>
      <c r="M24" s="242"/>
      <c r="N24" s="230" t="str">
        <f>IF(B2=0,"","BQD106136...")</f>
        <v>BQD106136...</v>
      </c>
      <c r="O24" s="229" t="str">
        <f>IF(B2=0,"","41")</f>
        <v>41</v>
      </c>
      <c r="P24" s="230"/>
      <c r="Q24" s="243"/>
      <c r="AG24" s="17"/>
      <c r="AM24" s="129"/>
      <c r="AN24" s="129"/>
      <c r="AO24" s="129"/>
      <c r="AP24" s="129"/>
      <c r="AQ24" s="129"/>
      <c r="AR24" s="128"/>
    </row>
    <row r="25" spans="2:44" ht="18" customHeight="1" x14ac:dyDescent="0.25">
      <c r="B25" s="57" t="str">
        <f>IF(B2=0,"","G 4")</f>
        <v>G 4</v>
      </c>
      <c r="C25" s="130"/>
      <c r="D25" s="244"/>
      <c r="E25" s="245"/>
      <c r="F25" s="244"/>
      <c r="G25" s="455"/>
      <c r="H25" s="455"/>
      <c r="I25" s="455"/>
      <c r="J25" s="246"/>
      <c r="K25" s="464"/>
      <c r="L25" s="464"/>
      <c r="M25" s="246"/>
      <c r="N25" s="227" t="str">
        <f>IF(B2=0,"","BQD106136...")</f>
        <v>BQD106136...</v>
      </c>
      <c r="O25" s="66" t="str">
        <f>IF(B2=0,"","41")</f>
        <v>41</v>
      </c>
      <c r="P25" s="227" t="str">
        <f>IF(B2=0,"","BQR128065...")</f>
        <v>BQR128065...</v>
      </c>
      <c r="Q25" s="203" t="str">
        <f>IF(B2=0,"","49")</f>
        <v>49</v>
      </c>
      <c r="AG25" s="17"/>
      <c r="AM25" s="129"/>
      <c r="AN25" s="129"/>
      <c r="AO25" s="129"/>
      <c r="AP25" s="129"/>
      <c r="AQ25" s="129"/>
      <c r="AR25" s="128"/>
    </row>
    <row r="26" spans="2:44" ht="18" customHeight="1" x14ac:dyDescent="0.25">
      <c r="B26" s="54" t="str">
        <f>IF(B2=0,"","G 5")</f>
        <v>G 5</v>
      </c>
      <c r="C26" s="131"/>
      <c r="D26" s="137"/>
      <c r="E26" s="43"/>
      <c r="F26" s="139"/>
      <c r="G26" s="449"/>
      <c r="H26" s="449"/>
      <c r="I26" s="449"/>
      <c r="J26" s="137"/>
      <c r="K26" s="456"/>
      <c r="L26" s="456"/>
      <c r="M26" s="137"/>
      <c r="N26" s="225" t="str">
        <f>IF(B2=0,"","BQD106136...")</f>
        <v>BQD106136...</v>
      </c>
      <c r="O26" s="64" t="str">
        <f>IF(B2=0,"","41")</f>
        <v>41</v>
      </c>
      <c r="P26" s="225" t="str">
        <f>IF(B2=0,"","BQR128065...")</f>
        <v>BQR128065...</v>
      </c>
      <c r="Q26" s="202" t="str">
        <f>IF(B2=0,"","49")</f>
        <v>49</v>
      </c>
      <c r="AG26" s="17"/>
      <c r="AM26" s="129"/>
      <c r="AN26" s="129"/>
      <c r="AO26" s="129"/>
      <c r="AP26" s="129"/>
      <c r="AQ26" s="129"/>
      <c r="AR26" s="128"/>
    </row>
    <row r="27" spans="2:44" ht="18" customHeight="1" x14ac:dyDescent="0.25">
      <c r="B27" s="58" t="str">
        <f>IF(B2=0,"","G 7")</f>
        <v>G 7</v>
      </c>
      <c r="C27" s="247"/>
      <c r="D27" s="78"/>
      <c r="E27" s="78"/>
      <c r="F27" s="78"/>
      <c r="G27" s="78"/>
      <c r="H27" s="78"/>
      <c r="I27" s="245"/>
      <c r="J27" s="78"/>
      <c r="K27" s="457"/>
      <c r="L27" s="457"/>
      <c r="M27" s="78"/>
      <c r="N27" s="227" t="str">
        <f>IF(B2=0,"","BQD106136...")</f>
        <v>BQD106136...</v>
      </c>
      <c r="O27" s="66" t="str">
        <f>IF(B2=0,"","41")</f>
        <v>41</v>
      </c>
      <c r="P27" s="227" t="str">
        <f>IF(B2=0,"","BQR128065...")</f>
        <v>BQR128065...</v>
      </c>
      <c r="Q27" s="203" t="str">
        <f>IF(B2=0,"","49")</f>
        <v>49</v>
      </c>
      <c r="AG27" s="17"/>
      <c r="AM27" s="129"/>
      <c r="AN27" s="129"/>
      <c r="AO27" s="129"/>
      <c r="AP27" s="129"/>
      <c r="AQ27" s="129"/>
      <c r="AR27" s="128"/>
    </row>
    <row r="28" spans="2:44" ht="18" customHeight="1" x14ac:dyDescent="0.25">
      <c r="B28" s="54" t="str">
        <f>IF(B2=0,"","G 7L")</f>
        <v>G 7L</v>
      </c>
      <c r="C28" s="131"/>
      <c r="D28" s="139"/>
      <c r="E28" s="43"/>
      <c r="F28" s="139"/>
      <c r="G28" s="449"/>
      <c r="H28" s="449"/>
      <c r="I28" s="449"/>
      <c r="J28" s="137"/>
      <c r="K28" s="456"/>
      <c r="L28" s="456"/>
      <c r="M28" s="137"/>
      <c r="N28" s="225"/>
      <c r="O28" s="137"/>
      <c r="P28" s="225" t="str">
        <f>IF(B2=0,"","BQD121003...")</f>
        <v>BQD121003...</v>
      </c>
      <c r="Q28" s="202" t="str">
        <f>IF(B2=0,"","50")</f>
        <v>50</v>
      </c>
      <c r="AG28" s="17"/>
      <c r="AM28" s="129"/>
      <c r="AN28" s="129"/>
      <c r="AO28" s="129"/>
      <c r="AP28" s="129"/>
      <c r="AQ28" s="129"/>
      <c r="AR28" s="128"/>
    </row>
    <row r="29" spans="2:44" ht="18" customHeight="1" x14ac:dyDescent="0.25">
      <c r="B29" s="57" t="str">
        <f>IF(B2=0,"","G 11")</f>
        <v>G 11</v>
      </c>
      <c r="C29" s="130"/>
      <c r="D29" s="244"/>
      <c r="E29" s="245"/>
      <c r="F29" s="244"/>
      <c r="G29" s="455"/>
      <c r="H29" s="455"/>
      <c r="I29" s="455"/>
      <c r="J29" s="246"/>
      <c r="K29" s="464"/>
      <c r="L29" s="464"/>
      <c r="M29" s="246"/>
      <c r="N29" s="227"/>
      <c r="O29" s="246"/>
      <c r="P29" s="227" t="str">
        <f>IF(B2=0,"","BQD121003...")</f>
        <v>BQD121003...</v>
      </c>
      <c r="Q29" s="203" t="str">
        <f>IF(B2=0,"","50")</f>
        <v>50</v>
      </c>
      <c r="AG29" s="17"/>
      <c r="AM29" s="129"/>
      <c r="AN29" s="129"/>
      <c r="AO29" s="129"/>
      <c r="AP29" s="129"/>
      <c r="AQ29" s="129"/>
      <c r="AR29" s="128"/>
    </row>
    <row r="30" spans="2:44" ht="18" customHeight="1" x14ac:dyDescent="0.25">
      <c r="B30" s="54" t="str">
        <f>IF(B2=0,"","G 15")</f>
        <v>G 15</v>
      </c>
      <c r="C30" s="131"/>
      <c r="D30" s="137"/>
      <c r="E30" s="43"/>
      <c r="F30" s="139"/>
      <c r="G30" s="449"/>
      <c r="H30" s="449"/>
      <c r="I30" s="449"/>
      <c r="J30" s="137"/>
      <c r="K30" s="456"/>
      <c r="L30" s="456"/>
      <c r="M30" s="137"/>
      <c r="N30" s="225"/>
      <c r="O30" s="137"/>
      <c r="P30" s="225" t="str">
        <f>IF(B2=0,"","BQD121056...")</f>
        <v>BQD121056...</v>
      </c>
      <c r="Q30" s="202" t="str">
        <f>IF(B2=0,"","51")</f>
        <v>51</v>
      </c>
      <c r="AG30" s="17"/>
      <c r="AM30" s="129"/>
      <c r="AN30" s="129"/>
      <c r="AO30" s="129"/>
      <c r="AP30" s="129"/>
      <c r="AQ30" s="129"/>
      <c r="AR30" s="128"/>
    </row>
    <row r="31" spans="2:44" ht="18" customHeight="1" x14ac:dyDescent="0.25">
      <c r="B31" s="58" t="str">
        <f>IF(B2=0,"","G 18")</f>
        <v>G 18</v>
      </c>
      <c r="C31" s="247"/>
      <c r="D31" s="78"/>
      <c r="E31" s="78"/>
      <c r="F31" s="78"/>
      <c r="G31" s="78"/>
      <c r="H31" s="78"/>
      <c r="I31" s="245"/>
      <c r="J31" s="78"/>
      <c r="K31" s="457"/>
      <c r="L31" s="457"/>
      <c r="M31" s="78"/>
      <c r="N31" s="227"/>
      <c r="O31" s="246"/>
      <c r="P31" s="227" t="str">
        <f>IF(B2=0,"","BQD121056...")</f>
        <v>BQD121056...</v>
      </c>
      <c r="Q31" s="203" t="str">
        <f>IF(B2=0,"","51")</f>
        <v>51</v>
      </c>
      <c r="AG31" s="17"/>
      <c r="AM31" s="129"/>
      <c r="AN31" s="129"/>
      <c r="AO31" s="129"/>
      <c r="AP31" s="129"/>
      <c r="AQ31" s="129"/>
      <c r="AR31" s="128"/>
    </row>
    <row r="32" spans="2:44" ht="18" customHeight="1" x14ac:dyDescent="0.25">
      <c r="B32" s="54" t="str">
        <f>IF(B2=0,"","G 22")</f>
        <v>G 22</v>
      </c>
      <c r="C32" s="131"/>
      <c r="D32" s="139"/>
      <c r="E32" s="43"/>
      <c r="F32" s="139"/>
      <c r="G32" s="449"/>
      <c r="H32" s="449"/>
      <c r="I32" s="449"/>
      <c r="J32" s="137"/>
      <c r="K32" s="456"/>
      <c r="L32" s="456"/>
      <c r="M32" s="137"/>
      <c r="N32" s="225"/>
      <c r="O32" s="137"/>
      <c r="P32" s="225" t="str">
        <f>IF(B2=0,"","BQD121056...")</f>
        <v>BQD121056...</v>
      </c>
      <c r="Q32" s="202" t="str">
        <f>IF(B2=0,"","51")</f>
        <v>51</v>
      </c>
      <c r="AG32" s="17"/>
      <c r="AM32" s="129"/>
      <c r="AN32" s="129"/>
      <c r="AO32" s="129"/>
      <c r="AP32" s="129"/>
      <c r="AQ32" s="129"/>
      <c r="AR32" s="128"/>
    </row>
    <row r="33" spans="2:44" ht="18" customHeight="1" x14ac:dyDescent="0.25">
      <c r="B33" s="57" t="str">
        <f>IF(B2=0,"","G 15 VSD")</f>
        <v>G 15 VSD</v>
      </c>
      <c r="C33" s="130"/>
      <c r="D33" s="244"/>
      <c r="E33" s="245"/>
      <c r="F33" s="244"/>
      <c r="G33" s="455"/>
      <c r="H33" s="455"/>
      <c r="I33" s="455"/>
      <c r="J33" s="246"/>
      <c r="K33" s="464"/>
      <c r="L33" s="464"/>
      <c r="M33" s="246"/>
      <c r="N33" s="227"/>
      <c r="O33" s="246"/>
      <c r="P33" s="227" t="str">
        <f>IF(B2=0,"","BQD121056...")</f>
        <v>BQD121056...</v>
      </c>
      <c r="Q33" s="203" t="str">
        <f>IF(B2=0,"","51")</f>
        <v>51</v>
      </c>
      <c r="AG33" s="17"/>
      <c r="AM33" s="129"/>
      <c r="AN33" s="129"/>
      <c r="AO33" s="129"/>
      <c r="AP33" s="129"/>
      <c r="AQ33" s="129"/>
      <c r="AR33" s="128"/>
    </row>
    <row r="34" spans="2:44" ht="18" customHeight="1" x14ac:dyDescent="0.25">
      <c r="B34" s="54" t="str">
        <f>IF(B2=0,"","G 18 VSD")</f>
        <v>G 18 VSD</v>
      </c>
      <c r="C34" s="131"/>
      <c r="D34" s="137"/>
      <c r="E34" s="43"/>
      <c r="F34" s="139"/>
      <c r="G34" s="449"/>
      <c r="H34" s="449"/>
      <c r="I34" s="449"/>
      <c r="J34" s="137"/>
      <c r="K34" s="456"/>
      <c r="L34" s="456"/>
      <c r="M34" s="137"/>
      <c r="N34" s="225"/>
      <c r="O34" s="137"/>
      <c r="P34" s="225" t="str">
        <f>IF(B2=0,"","BQD121056...")</f>
        <v>BQD121056...</v>
      </c>
      <c r="Q34" s="202" t="str">
        <f>IF(B2=0,"","51")</f>
        <v>51</v>
      </c>
      <c r="AG34" s="17"/>
      <c r="AM34" s="129"/>
      <c r="AN34" s="129"/>
      <c r="AO34" s="129"/>
      <c r="AP34" s="129"/>
      <c r="AQ34" s="129"/>
      <c r="AR34" s="128"/>
    </row>
    <row r="35" spans="2:44" ht="18" customHeight="1" thickBot="1" x14ac:dyDescent="0.3">
      <c r="B35" s="80" t="str">
        <f>IF(B2=0,"","G 22 VSD")</f>
        <v>G 22 VSD</v>
      </c>
      <c r="C35" s="81"/>
      <c r="D35" s="82"/>
      <c r="E35" s="82"/>
      <c r="F35" s="82"/>
      <c r="G35" s="82"/>
      <c r="H35" s="82"/>
      <c r="I35" s="133"/>
      <c r="J35" s="82"/>
      <c r="K35" s="465"/>
      <c r="L35" s="465"/>
      <c r="M35" s="82"/>
      <c r="N35" s="248"/>
      <c r="O35" s="249"/>
      <c r="P35" s="248" t="str">
        <f>IF(B2=0,"","BQD121056...")</f>
        <v>BQD121056...</v>
      </c>
      <c r="Q35" s="286" t="str">
        <f>IF(B2=0,"","51")</f>
        <v>51</v>
      </c>
      <c r="AG35" s="17"/>
      <c r="AM35" s="129"/>
      <c r="AN35" s="129"/>
      <c r="AO35" s="129"/>
      <c r="AP35" s="129"/>
      <c r="AQ35" s="129"/>
      <c r="AR35" s="128"/>
    </row>
    <row r="36" spans="2:44" ht="18" customHeight="1" x14ac:dyDescent="0.25">
      <c r="N36" s="50"/>
      <c r="P36" s="50"/>
      <c r="AG36" s="17"/>
      <c r="AM36" s="129" t="s">
        <v>215</v>
      </c>
      <c r="AN36" s="129" t="s">
        <v>214</v>
      </c>
      <c r="AO36" s="129" t="s">
        <v>10</v>
      </c>
      <c r="AP36" s="129" t="s">
        <v>9</v>
      </c>
      <c r="AQ36" s="129"/>
      <c r="AR36" s="128"/>
    </row>
    <row r="37" spans="2:44" ht="18" customHeight="1" x14ac:dyDescent="0.25">
      <c r="B37" s="62"/>
      <c r="D37" s="420" t="s">
        <v>742</v>
      </c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AG37" s="17"/>
      <c r="AM37" s="129" t="s">
        <v>213</v>
      </c>
      <c r="AN37" s="129" t="s">
        <v>69</v>
      </c>
      <c r="AO37" s="129" t="s">
        <v>10</v>
      </c>
      <c r="AP37" s="129" t="s">
        <v>9</v>
      </c>
      <c r="AQ37" s="129"/>
      <c r="AR37" s="128"/>
    </row>
    <row r="38" spans="2:44" ht="18" customHeight="1" x14ac:dyDescent="0.25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AG38" s="17"/>
      <c r="AM38" s="129" t="s">
        <v>212</v>
      </c>
      <c r="AN38" s="129" t="s">
        <v>211</v>
      </c>
      <c r="AO38" s="129" t="s">
        <v>1</v>
      </c>
      <c r="AP38" s="129" t="s">
        <v>0</v>
      </c>
      <c r="AQ38" s="129"/>
      <c r="AR38" s="128"/>
    </row>
    <row r="39" spans="2:44" ht="18" customHeight="1" x14ac:dyDescent="0.25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AG39" s="17"/>
      <c r="AM39" s="129" t="s">
        <v>210</v>
      </c>
      <c r="AN39" s="129" t="s">
        <v>208</v>
      </c>
      <c r="AO39" s="129" t="s">
        <v>10</v>
      </c>
      <c r="AP39" s="129" t="s">
        <v>9</v>
      </c>
      <c r="AQ39" s="129"/>
      <c r="AR39" s="128"/>
    </row>
    <row r="40" spans="2:44" ht="18" customHeight="1" x14ac:dyDescent="0.25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AG40" s="17"/>
      <c r="AM40" s="129" t="s">
        <v>209</v>
      </c>
      <c r="AN40" s="129" t="s">
        <v>208</v>
      </c>
      <c r="AO40" s="129" t="s">
        <v>10</v>
      </c>
      <c r="AP40" s="129" t="s">
        <v>9</v>
      </c>
      <c r="AQ40" s="129"/>
      <c r="AR40" s="128"/>
    </row>
    <row r="41" spans="2:44" ht="18" customHeight="1" thickBot="1" x14ac:dyDescent="0.3">
      <c r="G41" s="51"/>
      <c r="H41" s="51"/>
      <c r="I41" s="51"/>
      <c r="J41" s="51"/>
      <c r="AG41" s="17"/>
      <c r="AM41" s="129" t="s">
        <v>207</v>
      </c>
      <c r="AN41" s="129" t="s">
        <v>185</v>
      </c>
      <c r="AO41" s="129" t="s">
        <v>1</v>
      </c>
      <c r="AP41" s="129" t="s">
        <v>0</v>
      </c>
      <c r="AQ41" s="129"/>
      <c r="AR41" s="128"/>
    </row>
    <row r="42" spans="2:44" ht="18" customHeight="1" thickBot="1" x14ac:dyDescent="0.3">
      <c r="B42" s="228" t="s">
        <v>177</v>
      </c>
      <c r="C42" s="424" t="s">
        <v>194</v>
      </c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6"/>
      <c r="P42" s="223"/>
      <c r="Q42" s="224"/>
      <c r="AG42" s="17"/>
      <c r="AM42" s="129" t="s">
        <v>206</v>
      </c>
      <c r="AN42" s="129" t="s">
        <v>205</v>
      </c>
      <c r="AO42" s="129" t="s">
        <v>10</v>
      </c>
      <c r="AP42" s="129" t="s">
        <v>9</v>
      </c>
      <c r="AQ42" s="129"/>
      <c r="AR42" s="128"/>
    </row>
    <row r="43" spans="2:44" ht="18" customHeight="1" x14ac:dyDescent="0.25">
      <c r="B43" s="55" t="str">
        <f>IF(B2=0,"","GA 11")</f>
        <v>GA 11</v>
      </c>
      <c r="C43" s="187" t="str">
        <f>IF(B2=0,"","110.xxx")</f>
        <v>110.xxx</v>
      </c>
      <c r="D43" s="229" t="str">
        <f>IF(B2=0,"","06")</f>
        <v>06</v>
      </c>
      <c r="E43" s="188" t="str">
        <f>IF(B2=0,"","111.xxx")</f>
        <v>111.xxx</v>
      </c>
      <c r="F43" s="229" t="str">
        <f>IF(B2=0,"","07")</f>
        <v>07</v>
      </c>
      <c r="G43" s="188" t="str">
        <f>IF(B2=0,"","200.xxx")</f>
        <v>200.xxx</v>
      </c>
      <c r="H43" s="229" t="str">
        <f>IF(B2=0,"","08")</f>
        <v>08</v>
      </c>
      <c r="I43" s="188" t="str">
        <f>IF(B2=0,"","201.xxx")</f>
        <v>201.xxx</v>
      </c>
      <c r="J43" s="229" t="str">
        <f>IF(B2=0,"","08")</f>
        <v>08</v>
      </c>
      <c r="K43" s="450" t="str">
        <f>IF(B2=0,"","BRP060001 a BRP065117")</f>
        <v>BRP060001 a BRP065117</v>
      </c>
      <c r="L43" s="450"/>
      <c r="M43" s="229" t="str">
        <f>IF(B2=0,"","08")</f>
        <v>08</v>
      </c>
      <c r="N43" s="189"/>
      <c r="O43" s="250"/>
      <c r="P43" s="189"/>
      <c r="Q43" s="251"/>
      <c r="AG43" s="17"/>
      <c r="AM43" s="129" t="s">
        <v>204</v>
      </c>
      <c r="AN43" s="129" t="s">
        <v>203</v>
      </c>
      <c r="AO43" s="129" t="s">
        <v>10</v>
      </c>
      <c r="AP43" s="129" t="s">
        <v>9</v>
      </c>
      <c r="AQ43" s="129"/>
      <c r="AR43" s="128"/>
    </row>
    <row r="44" spans="2:44" ht="18" customHeight="1" x14ac:dyDescent="0.25">
      <c r="B44" s="58" t="str">
        <f>IF(B2=0,"","GA 15")</f>
        <v>GA 15</v>
      </c>
      <c r="C44" s="164" t="str">
        <f>IF(B2=0,"","150.xxx")</f>
        <v>150.xxx</v>
      </c>
      <c r="D44" s="66" t="str">
        <f>IF(B2=0,"","06")</f>
        <v>06</v>
      </c>
      <c r="E44" s="173" t="str">
        <f>IF(B2=0,"","151.xxx")</f>
        <v>151.xxx</v>
      </c>
      <c r="F44" s="66" t="str">
        <f>IF(B2=0,"","07")</f>
        <v>07</v>
      </c>
      <c r="G44" s="173" t="str">
        <f>IF(B2=0,"","200.xxx")</f>
        <v>200.xxx</v>
      </c>
      <c r="H44" s="66" t="str">
        <f>IF(B2=0,"","08")</f>
        <v>08</v>
      </c>
      <c r="I44" s="173" t="str">
        <f>IF(B2=0,"","201.xxx")</f>
        <v>201.xxx</v>
      </c>
      <c r="J44" s="66" t="str">
        <f>IF(B2=0,"","08")</f>
        <v>08</v>
      </c>
      <c r="K44" s="427" t="str">
        <f>IF(B2=0,"","BRP060001 a BRP065117")</f>
        <v>BRP060001 a BRP065117</v>
      </c>
      <c r="L44" s="427"/>
      <c r="M44" s="66" t="str">
        <f>IF(B2=0,"","08")</f>
        <v>08</v>
      </c>
      <c r="N44" s="166"/>
      <c r="O44" s="252"/>
      <c r="P44" s="166"/>
      <c r="Q44" s="174"/>
      <c r="AG44" s="17"/>
      <c r="AM44" s="129" t="s">
        <v>202</v>
      </c>
      <c r="AN44" s="129" t="s">
        <v>201</v>
      </c>
      <c r="AO44" s="129" t="s">
        <v>10</v>
      </c>
      <c r="AP44" s="129" t="s">
        <v>9</v>
      </c>
      <c r="AQ44" s="129"/>
      <c r="AR44" s="128"/>
    </row>
    <row r="45" spans="2:44" ht="18" customHeight="1" x14ac:dyDescent="0.25">
      <c r="B45" s="55" t="str">
        <f>IF(B2=0,"","GA 18")</f>
        <v>GA 18</v>
      </c>
      <c r="C45" s="162" t="str">
        <f>IF(B2=0,"","180.xxx")</f>
        <v>180.xxx</v>
      </c>
      <c r="D45" s="64" t="str">
        <f>IF(B2=0,"","06")</f>
        <v>06</v>
      </c>
      <c r="E45" s="170" t="str">
        <f>IF(B2=0,"","181.xxx")</f>
        <v>181.xxx</v>
      </c>
      <c r="F45" s="64" t="str">
        <f>IF(B2=0,"","07")</f>
        <v>07</v>
      </c>
      <c r="G45" s="170" t="str">
        <f>IF(B2=0,"","200.xxx")</f>
        <v>200.xxx</v>
      </c>
      <c r="H45" s="64" t="str">
        <f>IF(B2=0,"","08")</f>
        <v>08</v>
      </c>
      <c r="I45" s="170" t="str">
        <f>IF(B2=0,"","201.xxx")</f>
        <v>201.xxx</v>
      </c>
      <c r="J45" s="64" t="str">
        <f>IF(B2=0,"","08")</f>
        <v>08</v>
      </c>
      <c r="K45" s="428" t="str">
        <f>IF(B2=0,"","BRP060001 a BRP065117")</f>
        <v>BRP060001 a BRP065117</v>
      </c>
      <c r="L45" s="428"/>
      <c r="M45" s="64" t="str">
        <f>IF(B2=0,"","08")</f>
        <v>08</v>
      </c>
      <c r="N45" s="171"/>
      <c r="O45" s="253"/>
      <c r="P45" s="171"/>
      <c r="Q45" s="172"/>
      <c r="AG45" s="17"/>
      <c r="AM45" s="129" t="s">
        <v>200</v>
      </c>
      <c r="AN45" s="129" t="s">
        <v>66</v>
      </c>
      <c r="AO45" s="129" t="s">
        <v>10</v>
      </c>
      <c r="AP45" s="129" t="s">
        <v>9</v>
      </c>
      <c r="AQ45" s="129"/>
      <c r="AR45" s="128"/>
    </row>
    <row r="46" spans="2:44" ht="18" customHeight="1" x14ac:dyDescent="0.25">
      <c r="B46" s="58" t="str">
        <f>IF(B2=0,"","GA 22")</f>
        <v>GA 22</v>
      </c>
      <c r="C46" s="164" t="str">
        <f>IF(B2=0,"","220.xxx")</f>
        <v>220.xxx</v>
      </c>
      <c r="D46" s="66" t="str">
        <f>IF(B2=0,"","06")</f>
        <v>06</v>
      </c>
      <c r="E46" s="173" t="str">
        <f>IF(B2=0,"","221.xxx")</f>
        <v>221.xxx</v>
      </c>
      <c r="F46" s="66" t="str">
        <f>IF(B2=0,"","07")</f>
        <v>07</v>
      </c>
      <c r="G46" s="173" t="str">
        <f>IF(B2=0,"","200.xxx")</f>
        <v>200.xxx</v>
      </c>
      <c r="H46" s="66" t="str">
        <f>IF(B2=0,"","08")</f>
        <v>08</v>
      </c>
      <c r="I46" s="173" t="str">
        <f>IF(B2=0,"","201.xxx")</f>
        <v>201.xxx</v>
      </c>
      <c r="J46" s="66" t="str">
        <f>IF(B2=0,"","08")</f>
        <v>08</v>
      </c>
      <c r="K46" s="427" t="str">
        <f>IF(B2=0,"","BRP060001 a BRP065117")</f>
        <v>BRP060001 a BRP065117</v>
      </c>
      <c r="L46" s="427"/>
      <c r="M46" s="66" t="str">
        <f>IF(B2=0,"","08")</f>
        <v>08</v>
      </c>
      <c r="N46" s="166"/>
      <c r="O46" s="252"/>
      <c r="P46" s="166"/>
      <c r="Q46" s="174"/>
      <c r="AG46" s="17"/>
      <c r="AM46" s="129" t="s">
        <v>199</v>
      </c>
      <c r="AN46" s="129" t="s">
        <v>174</v>
      </c>
      <c r="AO46" s="129" t="s">
        <v>10</v>
      </c>
      <c r="AP46" s="129" t="s">
        <v>9</v>
      </c>
      <c r="AQ46" s="129"/>
      <c r="AR46" s="128"/>
    </row>
    <row r="47" spans="2:44" ht="18" customHeight="1" thickBot="1" x14ac:dyDescent="0.3">
      <c r="B47" s="68" t="str">
        <f>IF(B2=0,"","GA 30C")</f>
        <v>GA 30C</v>
      </c>
      <c r="C47" s="167"/>
      <c r="D47" s="175"/>
      <c r="E47" s="176"/>
      <c r="F47" s="175"/>
      <c r="G47" s="177" t="str">
        <f>IF(B2=0,"","200.xxx")</f>
        <v>200.xxx</v>
      </c>
      <c r="H47" s="70" t="str">
        <f>IF(B2=0,"","08")</f>
        <v>08</v>
      </c>
      <c r="I47" s="177" t="str">
        <f>IF(B2=0,"","201.xxx")</f>
        <v>201.xxx</v>
      </c>
      <c r="J47" s="70" t="str">
        <f>IF(B2=0,"","08")</f>
        <v>08</v>
      </c>
      <c r="K47" s="451" t="str">
        <f>IF(B2=0,"","BRP060001 a BRP065117")</f>
        <v>BRP060001 a BRP065117</v>
      </c>
      <c r="L47" s="451"/>
      <c r="M47" s="70" t="str">
        <f>IF(B2=0,"","08")</f>
        <v>08</v>
      </c>
      <c r="N47" s="169"/>
      <c r="O47" s="254"/>
      <c r="P47" s="169"/>
      <c r="Q47" s="178"/>
      <c r="AG47" s="17"/>
      <c r="AM47" s="129" t="s">
        <v>198</v>
      </c>
      <c r="AN47" s="129" t="s">
        <v>67</v>
      </c>
      <c r="AO47" s="129" t="s">
        <v>1</v>
      </c>
      <c r="AP47" s="129" t="s">
        <v>0</v>
      </c>
      <c r="AQ47" s="129"/>
      <c r="AR47" s="128"/>
    </row>
    <row r="48" spans="2:44" ht="18" customHeight="1" thickBot="1" x14ac:dyDescent="0.3">
      <c r="B48" s="71"/>
      <c r="C48" s="72"/>
      <c r="D48" s="73"/>
      <c r="E48" s="72"/>
      <c r="F48" s="73"/>
      <c r="G48" s="72"/>
      <c r="H48" s="73"/>
      <c r="I48" s="72"/>
      <c r="J48" s="73"/>
      <c r="K48" s="72"/>
      <c r="L48" s="72"/>
      <c r="M48" s="73"/>
      <c r="N48" s="72"/>
      <c r="O48" s="72"/>
      <c r="P48" s="72"/>
      <c r="Q48" s="72"/>
      <c r="AG48" s="17"/>
      <c r="AM48" s="129" t="s">
        <v>197</v>
      </c>
      <c r="AN48" s="129" t="s">
        <v>196</v>
      </c>
      <c r="AO48" s="129" t="s">
        <v>1</v>
      </c>
      <c r="AP48" s="129" t="s">
        <v>0</v>
      </c>
      <c r="AQ48" s="129"/>
      <c r="AR48" s="128"/>
    </row>
    <row r="49" spans="1:51" ht="18" customHeight="1" x14ac:dyDescent="0.25">
      <c r="B49" s="74" t="str">
        <f>IF(B2=0,"","GA 30")</f>
        <v>GA 30</v>
      </c>
      <c r="C49" s="179" t="str">
        <f>IF(B2=0,"","300.xxx")</f>
        <v>300.xxx</v>
      </c>
      <c r="D49" s="75" t="str">
        <f>IF(B2=0,"","09")</f>
        <v>09</v>
      </c>
      <c r="E49" s="180" t="str">
        <f>IF(B2=0,"","301.xxx")</f>
        <v>301.xxx</v>
      </c>
      <c r="F49" s="76" t="str">
        <f>IF(B2=0,"","10")</f>
        <v>10</v>
      </c>
      <c r="G49" s="180" t="str">
        <f>IF(B2=0,"","302.xxx")</f>
        <v>302.xxx</v>
      </c>
      <c r="H49" s="76" t="str">
        <f>IF(B2=0,"","11")</f>
        <v>11</v>
      </c>
      <c r="I49" s="180" t="str">
        <f>IF(B2=0,"","455.xxx")</f>
        <v>455.xxx</v>
      </c>
      <c r="J49" s="76" t="str">
        <f>IF(B2=0,"","11")</f>
        <v>11</v>
      </c>
      <c r="K49" s="452" t="str">
        <f>IF(B2=0,"","BRP060001 a  BRP062854")</f>
        <v>BRP060001 a  BRP062854</v>
      </c>
      <c r="L49" s="452"/>
      <c r="M49" s="76" t="str">
        <f>IF(B2=0,"","11")</f>
        <v>11</v>
      </c>
      <c r="N49" s="181"/>
      <c r="O49" s="255"/>
      <c r="P49" s="181"/>
      <c r="Q49" s="182"/>
      <c r="AG49" s="17"/>
      <c r="AM49" s="129" t="s">
        <v>195</v>
      </c>
      <c r="AN49" s="129" t="s">
        <v>38</v>
      </c>
      <c r="AO49" s="129" t="s">
        <v>10</v>
      </c>
      <c r="AP49" s="129" t="s">
        <v>9</v>
      </c>
      <c r="AQ49" s="129"/>
      <c r="AR49" s="128"/>
    </row>
    <row r="50" spans="1:51" ht="18" customHeight="1" x14ac:dyDescent="0.25">
      <c r="B50" s="55" t="str">
        <f>IF(B2=0,"","GA 37")</f>
        <v>GA 37</v>
      </c>
      <c r="C50" s="162" t="str">
        <f>IF(B2=0,"","370.xxx")</f>
        <v>370.xxx</v>
      </c>
      <c r="D50" s="64" t="str">
        <f>IF(B2=0,"","09")</f>
        <v>09</v>
      </c>
      <c r="E50" s="170" t="str">
        <f>IF(B2=0,"","380.xxx")</f>
        <v>380.xxx</v>
      </c>
      <c r="F50" s="77" t="str">
        <f>IF(B2=0,"","10")</f>
        <v>10</v>
      </c>
      <c r="G50" s="170" t="str">
        <f>IF(B2=0,"","381.xxx")</f>
        <v>381.xxx</v>
      </c>
      <c r="H50" s="77" t="str">
        <f>IF(B2=0,"","11")</f>
        <v>11</v>
      </c>
      <c r="I50" s="170" t="str">
        <f>IF(B2=0,"","455.xxx")</f>
        <v>455.xxx</v>
      </c>
      <c r="J50" s="77" t="str">
        <f>IF(B2=0,"","11")</f>
        <v>11</v>
      </c>
      <c r="K50" s="428" t="str">
        <f>IF(B2=0,"","BRP060001 a  BRP062854")</f>
        <v>BRP060001 a  BRP062854</v>
      </c>
      <c r="L50" s="428"/>
      <c r="M50" s="77" t="str">
        <f>IF(B2=0,"","11")</f>
        <v>11</v>
      </c>
      <c r="N50" s="171"/>
      <c r="O50" s="253"/>
      <c r="P50" s="171"/>
      <c r="Q50" s="172"/>
      <c r="AG50" s="17"/>
      <c r="AM50" s="129" t="s">
        <v>193</v>
      </c>
      <c r="AN50" s="129" t="s">
        <v>4</v>
      </c>
      <c r="AO50" s="129" t="s">
        <v>1</v>
      </c>
      <c r="AP50" s="129" t="s">
        <v>0</v>
      </c>
      <c r="AQ50" s="129"/>
      <c r="AR50" s="128"/>
    </row>
    <row r="51" spans="1:51" ht="18" customHeight="1" x14ac:dyDescent="0.25">
      <c r="B51" s="58" t="str">
        <f>IF(B2=0,"","GA 45")</f>
        <v>GA 45</v>
      </c>
      <c r="C51" s="164"/>
      <c r="D51" s="78"/>
      <c r="E51" s="173" t="str">
        <f>IF(B2=0,"","450.xxx")</f>
        <v>450.xxx</v>
      </c>
      <c r="F51" s="78" t="str">
        <f>IF(B2=0,"","10")</f>
        <v>10</v>
      </c>
      <c r="G51" s="173" t="str">
        <f>IF(B2=0,"","451.xxx")</f>
        <v>451.xxx</v>
      </c>
      <c r="H51" s="78" t="str">
        <f>IF(B2=0,"","11")</f>
        <v>11</v>
      </c>
      <c r="I51" s="173" t="str">
        <f>IF(B2=0,"","455.xxx")</f>
        <v>455.xxx</v>
      </c>
      <c r="J51" s="78" t="str">
        <f>IF(B2=0,"","11")</f>
        <v>11</v>
      </c>
      <c r="K51" s="427" t="str">
        <f>IF(B2=0,"","BRP060001 a  BRP062854")</f>
        <v>BRP060001 a  BRP062854</v>
      </c>
      <c r="L51" s="427"/>
      <c r="M51" s="78" t="str">
        <f>IF(B2=0,"","11")</f>
        <v>11</v>
      </c>
      <c r="N51" s="166"/>
      <c r="O51" s="252"/>
      <c r="P51" s="166"/>
      <c r="Q51" s="174"/>
      <c r="AG51" s="17"/>
      <c r="AM51" s="129" t="s">
        <v>192</v>
      </c>
      <c r="AN51" s="129" t="s">
        <v>191</v>
      </c>
      <c r="AO51" s="129" t="s">
        <v>1</v>
      </c>
      <c r="AP51" s="129" t="s">
        <v>0</v>
      </c>
      <c r="AQ51" s="129"/>
      <c r="AR51" s="128"/>
    </row>
    <row r="52" spans="1:51" ht="18" customHeight="1" thickBot="1" x14ac:dyDescent="0.3">
      <c r="B52" s="68" t="str">
        <f>IF(B2=0,"","GA 55C")</f>
        <v>GA 55C</v>
      </c>
      <c r="C52" s="167"/>
      <c r="D52" s="69"/>
      <c r="E52" s="176"/>
      <c r="F52" s="69"/>
      <c r="G52" s="177" t="str">
        <f>IF(B2=0,"","455.xxx")</f>
        <v>455.xxx</v>
      </c>
      <c r="H52" s="79" t="str">
        <f>IF(B2=0,"","11")</f>
        <v>11</v>
      </c>
      <c r="I52" s="177" t="str">
        <f>IF(B2=0,"","455.xxx")</f>
        <v>455.xxx</v>
      </c>
      <c r="J52" s="79" t="str">
        <f>IF(B2=0,"","11")</f>
        <v>11</v>
      </c>
      <c r="K52" s="451" t="str">
        <f>IF(B2=0,"","BRP060001 a  BRP062854")</f>
        <v>BRP060001 a  BRP062854</v>
      </c>
      <c r="L52" s="451"/>
      <c r="M52" s="79" t="str">
        <f>IF(B2=0,"","11")</f>
        <v>11</v>
      </c>
      <c r="N52" s="169"/>
      <c r="O52" s="254"/>
      <c r="P52" s="169"/>
      <c r="Q52" s="178"/>
      <c r="AG52" s="17"/>
      <c r="AM52" s="129" t="s">
        <v>190</v>
      </c>
      <c r="AN52" s="129" t="s">
        <v>189</v>
      </c>
      <c r="AO52" s="129" t="s">
        <v>10</v>
      </c>
      <c r="AP52" s="129" t="s">
        <v>9</v>
      </c>
      <c r="AQ52" s="129"/>
      <c r="AR52" s="128"/>
    </row>
    <row r="53" spans="1:51" ht="18" customHeight="1" thickBot="1" x14ac:dyDescent="0.3">
      <c r="B53" s="71"/>
      <c r="C53" s="72"/>
      <c r="D53" s="73"/>
      <c r="E53" s="72"/>
      <c r="F53" s="73"/>
      <c r="G53" s="72"/>
      <c r="H53" s="73"/>
      <c r="I53" s="72"/>
      <c r="J53" s="73"/>
      <c r="K53" s="72"/>
      <c r="L53" s="72"/>
      <c r="M53" s="73"/>
      <c r="N53" s="72"/>
      <c r="O53" s="72"/>
      <c r="P53" s="72"/>
      <c r="Q53" s="72"/>
      <c r="AG53" s="17"/>
      <c r="AM53" s="129" t="s">
        <v>188</v>
      </c>
      <c r="AN53" s="129" t="s">
        <v>4</v>
      </c>
      <c r="AO53" s="129" t="s">
        <v>1</v>
      </c>
      <c r="AP53" s="129" t="s">
        <v>0</v>
      </c>
      <c r="AQ53" s="129"/>
      <c r="AR53" s="128"/>
    </row>
    <row r="54" spans="1:51" ht="18" customHeight="1" x14ac:dyDescent="0.25">
      <c r="B54" s="74" t="str">
        <f>IF(B2=0,"","GA 55")</f>
        <v>GA 55</v>
      </c>
      <c r="C54" s="179" t="str">
        <f>IF(B2=0,"","550.xxx")</f>
        <v>550.xxx</v>
      </c>
      <c r="D54" s="76" t="str">
        <f>IF(B2=0,"","12")</f>
        <v>12</v>
      </c>
      <c r="E54" s="180" t="str">
        <f>IF(B2=0,"","551.xxx")</f>
        <v>551.xxx</v>
      </c>
      <c r="F54" s="76" t="str">
        <f>IF(B2=0,"","13")</f>
        <v>13</v>
      </c>
      <c r="G54" s="180" t="str">
        <f>IF(B2=0,"","992.xxx")</f>
        <v>992.xxx</v>
      </c>
      <c r="H54" s="76" t="str">
        <f>IF(B2=0,"","14")</f>
        <v>14</v>
      </c>
      <c r="I54" s="180" t="str">
        <f>IF(B2=0,"","993.xxx")</f>
        <v>993.xxx</v>
      </c>
      <c r="J54" s="76" t="str">
        <f>IF(B2=0,"","14")</f>
        <v>14</v>
      </c>
      <c r="K54" s="452" t="str">
        <f>IF(B2=0,"","BRP060001 a BRP060773")</f>
        <v>BRP060001 a BRP060773</v>
      </c>
      <c r="L54" s="452"/>
      <c r="M54" s="76" t="str">
        <f>IF(B2=0,"","14")</f>
        <v>14</v>
      </c>
      <c r="N54" s="181"/>
      <c r="O54" s="255"/>
      <c r="P54" s="181"/>
      <c r="Q54" s="182"/>
      <c r="AG54" s="17"/>
      <c r="AM54" s="129" t="s">
        <v>187</v>
      </c>
      <c r="AN54" s="129" t="s">
        <v>24</v>
      </c>
      <c r="AO54" s="129" t="s">
        <v>1</v>
      </c>
      <c r="AP54" s="129" t="s">
        <v>0</v>
      </c>
      <c r="AQ54" s="129"/>
      <c r="AR54" s="128"/>
    </row>
    <row r="55" spans="1:51" ht="18" customHeight="1" x14ac:dyDescent="0.25">
      <c r="B55" s="55" t="str">
        <f>IF(B2=0,"","GA 75")</f>
        <v>GA 75</v>
      </c>
      <c r="C55" s="162" t="str">
        <f>IF(B2=0,"","750.xxx")</f>
        <v>750.xxx</v>
      </c>
      <c r="D55" s="77" t="str">
        <f>IF(B2=0,"","12")</f>
        <v>12</v>
      </c>
      <c r="E55" s="170" t="str">
        <f>IF(B2=0,"","771.xxx")</f>
        <v>771.xxx</v>
      </c>
      <c r="F55" s="77" t="str">
        <f>IF(B2=0,"","13")</f>
        <v>13</v>
      </c>
      <c r="G55" s="170" t="str">
        <f>IF(B2=0,"","992.xxx")</f>
        <v>992.xxx</v>
      </c>
      <c r="H55" s="77" t="str">
        <f>IF(B2=0,"","14")</f>
        <v>14</v>
      </c>
      <c r="I55" s="170" t="str">
        <f>IF(B2=0,"","993.xxx")</f>
        <v>993.xxx</v>
      </c>
      <c r="J55" s="77" t="str">
        <f>IF(B2=0,"","14")</f>
        <v>14</v>
      </c>
      <c r="K55" s="428" t="str">
        <f>IF(B2=0,"","BRP060001 a BRP060773")</f>
        <v>BRP060001 a BRP060773</v>
      </c>
      <c r="L55" s="428"/>
      <c r="M55" s="77" t="str">
        <f>IF(B2=0,"","14")</f>
        <v>14</v>
      </c>
      <c r="N55" s="171"/>
      <c r="O55" s="253"/>
      <c r="P55" s="171"/>
      <c r="Q55" s="172"/>
      <c r="AG55" s="17"/>
      <c r="AM55" s="129" t="s">
        <v>186</v>
      </c>
      <c r="AN55" s="129" t="s">
        <v>185</v>
      </c>
      <c r="AO55" s="129" t="s">
        <v>1</v>
      </c>
      <c r="AP55" s="129" t="s">
        <v>0</v>
      </c>
      <c r="AQ55" s="129"/>
      <c r="AR55" s="128"/>
    </row>
    <row r="56" spans="1:51" ht="18" customHeight="1" thickBot="1" x14ac:dyDescent="0.3">
      <c r="B56" s="80" t="str">
        <f>IF(B2=0,"","GA 90C")</f>
        <v>GA 90C</v>
      </c>
      <c r="C56" s="183"/>
      <c r="D56" s="82"/>
      <c r="E56" s="184"/>
      <c r="F56" s="82"/>
      <c r="G56" s="184" t="str">
        <f>IF(B2=0,"","992.xxx")</f>
        <v>992.xxx</v>
      </c>
      <c r="H56" s="82" t="str">
        <f>IF(B2=0,"","14")</f>
        <v>14</v>
      </c>
      <c r="I56" s="184" t="str">
        <f>IF(B2=0,"","993.xxx")</f>
        <v>993.xxx</v>
      </c>
      <c r="J56" s="82" t="str">
        <f>IF(B2=0,"","14")</f>
        <v>14</v>
      </c>
      <c r="K56" s="429" t="str">
        <f>IF(B2=0,"","BRP060001 a BRP060773")</f>
        <v>BRP060001 a BRP060773</v>
      </c>
      <c r="L56" s="429"/>
      <c r="M56" s="82" t="str">
        <f>IF(B2=0,"","14")</f>
        <v>14</v>
      </c>
      <c r="N56" s="185"/>
      <c r="O56" s="256"/>
      <c r="P56" s="185"/>
      <c r="Q56" s="186"/>
      <c r="AG56" s="17"/>
      <c r="AM56" s="129" t="s">
        <v>184</v>
      </c>
      <c r="AN56" s="129" t="s">
        <v>62</v>
      </c>
      <c r="AO56" s="129" t="s">
        <v>1</v>
      </c>
      <c r="AP56" s="129" t="s">
        <v>0</v>
      </c>
      <c r="AQ56" s="129"/>
      <c r="AR56" s="128"/>
    </row>
    <row r="57" spans="1:51" ht="18" customHeight="1" thickBot="1" x14ac:dyDescent="0.3">
      <c r="B57" s="71"/>
      <c r="C57" s="72"/>
      <c r="D57" s="73"/>
      <c r="E57" s="72"/>
      <c r="F57" s="73"/>
      <c r="G57" s="72"/>
      <c r="H57" s="73"/>
      <c r="I57" s="72"/>
      <c r="J57" s="73"/>
      <c r="K57" s="72"/>
      <c r="L57" s="72"/>
      <c r="M57" s="73"/>
      <c r="N57" s="72"/>
      <c r="O57" s="72"/>
      <c r="P57" s="72"/>
      <c r="Q57" s="72"/>
      <c r="AG57" s="17"/>
      <c r="AM57" s="129" t="s">
        <v>183</v>
      </c>
      <c r="AN57" s="129" t="s">
        <v>182</v>
      </c>
      <c r="AO57" s="129" t="s">
        <v>10</v>
      </c>
      <c r="AP57" s="129" t="s">
        <v>9</v>
      </c>
      <c r="AQ57" s="129"/>
      <c r="AR57" s="128"/>
    </row>
    <row r="58" spans="1:51" ht="18" customHeight="1" x14ac:dyDescent="0.25">
      <c r="B58" s="83" t="str">
        <f>IF(B2=0,"","GA 90 AIF")</f>
        <v>GA 90 AIF</v>
      </c>
      <c r="C58" s="187" t="str">
        <f>IF(B2=0,"","100.xxx")</f>
        <v>100.xxx</v>
      </c>
      <c r="D58" s="84" t="str">
        <f>IF(B2=0,"","15")</f>
        <v>15</v>
      </c>
      <c r="E58" s="188" t="str">
        <f>IF(B2=0,"","160.xxx")</f>
        <v>160.xxx</v>
      </c>
      <c r="F58" s="84" t="str">
        <f>IF(B2=0,"","16")</f>
        <v>16</v>
      </c>
      <c r="G58" s="188" t="str">
        <f>IF(B2=0,"","315001")</f>
        <v>315001</v>
      </c>
      <c r="H58" s="84" t="str">
        <f>IF(B2=0,"","17")</f>
        <v>17</v>
      </c>
      <c r="I58" s="188" t="str">
        <f>IF(B2=0,"","316.xxx")</f>
        <v>316.xxx</v>
      </c>
      <c r="J58" s="84" t="str">
        <f>IF(B2=0,"","17")</f>
        <v>17</v>
      </c>
      <c r="K58" s="450" t="str">
        <f>IF(B2=0,"","BRP060001 a BRP076033")</f>
        <v>BRP060001 a BRP076033</v>
      </c>
      <c r="L58" s="450"/>
      <c r="M58" s="84" t="str">
        <f>IF(B2=0,"","17")</f>
        <v>17</v>
      </c>
      <c r="N58" s="189"/>
      <c r="O58" s="257"/>
      <c r="P58" s="189"/>
      <c r="Q58" s="85"/>
      <c r="AG58" s="17"/>
      <c r="AM58" s="129" t="s">
        <v>181</v>
      </c>
      <c r="AN58" s="129" t="s">
        <v>180</v>
      </c>
      <c r="AO58" s="129" t="s">
        <v>10</v>
      </c>
      <c r="AP58" s="129" t="s">
        <v>9</v>
      </c>
      <c r="AQ58" s="129"/>
      <c r="AR58" s="128"/>
    </row>
    <row r="59" spans="1:51" ht="18" customHeight="1" x14ac:dyDescent="0.25">
      <c r="B59" s="58" t="str">
        <f>IF(B2=0,"","GA 110")</f>
        <v>GA 110</v>
      </c>
      <c r="C59" s="164" t="str">
        <f>IF(B2=0,"","100.xxx")</f>
        <v>100.xxx</v>
      </c>
      <c r="D59" s="78" t="str">
        <f>IF(B2=0,"","15")</f>
        <v>15</v>
      </c>
      <c r="E59" s="173" t="str">
        <f>IF(B2=0,"","160.xxx")</f>
        <v>160.xxx</v>
      </c>
      <c r="F59" s="78" t="str">
        <f>IF(B2=0,"","16")</f>
        <v>16</v>
      </c>
      <c r="G59" s="173" t="str">
        <f>IF(B2=0,"","315001")</f>
        <v>315001</v>
      </c>
      <c r="H59" s="78" t="str">
        <f>IF(B2=0,"","17")</f>
        <v>17</v>
      </c>
      <c r="I59" s="173" t="str">
        <f>IF(B2=0,"","316.xxx")</f>
        <v>316.xxx</v>
      </c>
      <c r="J59" s="78" t="str">
        <f>IF(B2=0,"","17")</f>
        <v>17</v>
      </c>
      <c r="K59" s="427" t="str">
        <f>IF(B2=0,"","BRP060001 a BRP076033")</f>
        <v>BRP060001 a BRP076033</v>
      </c>
      <c r="L59" s="427"/>
      <c r="M59" s="78" t="str">
        <f>IF(B2=0,"","17")</f>
        <v>17</v>
      </c>
      <c r="N59" s="166"/>
      <c r="O59" s="258"/>
      <c r="P59" s="166"/>
      <c r="Q59" s="67"/>
      <c r="AG59" s="17"/>
      <c r="AM59" s="129" t="s">
        <v>181</v>
      </c>
      <c r="AN59" s="129" t="s">
        <v>178</v>
      </c>
      <c r="AO59" s="129" t="s">
        <v>1</v>
      </c>
      <c r="AP59" s="129" t="s">
        <v>0</v>
      </c>
      <c r="AQ59" s="129"/>
      <c r="AR59" s="128"/>
    </row>
    <row r="60" spans="1:51" ht="18" customHeight="1" x14ac:dyDescent="0.25">
      <c r="B60" s="55" t="str">
        <f>IF(B2=0,"","GA 160")</f>
        <v>GA 160</v>
      </c>
      <c r="C60" s="162" t="str">
        <f>IF(B2=0,"","100.xxx")</f>
        <v>100.xxx</v>
      </c>
      <c r="D60" s="77" t="str">
        <f>IF(B2=0,"","15")</f>
        <v>15</v>
      </c>
      <c r="E60" s="170" t="str">
        <f>IF(B2=0,"","160.xxx")</f>
        <v>160.xxx</v>
      </c>
      <c r="F60" s="77" t="str">
        <f>IF(B2=0,"","16")</f>
        <v>16</v>
      </c>
      <c r="G60" s="170" t="str">
        <f>IF(B2=0,"","315001")</f>
        <v>315001</v>
      </c>
      <c r="H60" s="77" t="str">
        <f>IF(B2=0,"","17")</f>
        <v>17</v>
      </c>
      <c r="I60" s="170" t="str">
        <f>IF(B2=0,"","316.xxx")</f>
        <v>316.xxx</v>
      </c>
      <c r="J60" s="77" t="str">
        <f>IF(B2=0,"","17")</f>
        <v>17</v>
      </c>
      <c r="K60" s="428" t="str">
        <f>IF(B2=0,"","BRP060001 a BRP076033")</f>
        <v>BRP060001 a BRP076033</v>
      </c>
      <c r="L60" s="428"/>
      <c r="M60" s="77" t="str">
        <f>IF(B2=0,"","17")</f>
        <v>17</v>
      </c>
      <c r="N60" s="171"/>
      <c r="O60" s="259"/>
      <c r="P60" s="171"/>
      <c r="Q60" s="65"/>
      <c r="AG60" s="17"/>
      <c r="AM60" s="129" t="s">
        <v>179</v>
      </c>
      <c r="AN60" s="129" t="s">
        <v>88</v>
      </c>
      <c r="AO60" s="129" t="s">
        <v>1</v>
      </c>
      <c r="AP60" s="129" t="s">
        <v>0</v>
      </c>
      <c r="AQ60" s="129"/>
      <c r="AR60" s="128"/>
    </row>
    <row r="61" spans="1:51" ht="18" customHeight="1" thickBot="1" x14ac:dyDescent="0.3">
      <c r="B61" s="80" t="str">
        <f>IF(B2=0,"","GA 180 VSD")</f>
        <v>GA 180 VSD</v>
      </c>
      <c r="C61" s="183"/>
      <c r="D61" s="82"/>
      <c r="E61" s="184"/>
      <c r="F61" s="82"/>
      <c r="G61" s="184"/>
      <c r="H61" s="82"/>
      <c r="I61" s="184"/>
      <c r="J61" s="82"/>
      <c r="K61" s="429" t="str">
        <f>IF(B2=0,"","BRP060001 a BRP076033")</f>
        <v>BRP060001 a BRP076033</v>
      </c>
      <c r="L61" s="429"/>
      <c r="M61" s="82" t="str">
        <f>IF(B2=0,"","42")</f>
        <v>42</v>
      </c>
      <c r="N61" s="190"/>
      <c r="O61" s="260"/>
      <c r="P61" s="190"/>
      <c r="Q61" s="140"/>
      <c r="AG61" s="17"/>
      <c r="AM61" s="129" t="s">
        <v>184</v>
      </c>
      <c r="AN61" s="129" t="s">
        <v>62</v>
      </c>
      <c r="AO61" s="129" t="s">
        <v>1</v>
      </c>
      <c r="AP61" s="129" t="s">
        <v>0</v>
      </c>
      <c r="AQ61" s="129"/>
      <c r="AR61" s="128"/>
    </row>
    <row r="62" spans="1:51" ht="18" customHeight="1" x14ac:dyDescent="0.25">
      <c r="A62" s="46"/>
      <c r="R62" s="17"/>
      <c r="AG62" s="17"/>
      <c r="AM62" s="129" t="s">
        <v>179</v>
      </c>
      <c r="AN62" s="129" t="s">
        <v>178</v>
      </c>
      <c r="AO62" s="129" t="s">
        <v>1</v>
      </c>
      <c r="AP62" s="129" t="s">
        <v>0</v>
      </c>
      <c r="AQ62" s="129"/>
      <c r="AR62" s="128"/>
    </row>
    <row r="63" spans="1:51" ht="18" customHeight="1" x14ac:dyDescent="0.25">
      <c r="A63" s="46"/>
      <c r="B63" s="466" t="s">
        <v>642</v>
      </c>
      <c r="C63" s="467"/>
      <c r="D63" s="467"/>
      <c r="E63" s="467"/>
      <c r="F63" s="467"/>
      <c r="G63" s="467"/>
      <c r="H63" s="467"/>
      <c r="I63" s="467"/>
      <c r="J63" s="467"/>
      <c r="K63" s="467"/>
      <c r="L63" s="467"/>
      <c r="M63" s="467"/>
      <c r="N63" s="467"/>
      <c r="O63" s="467"/>
      <c r="P63" s="467"/>
      <c r="Q63" s="467"/>
      <c r="R63" s="46"/>
      <c r="AE63" s="17"/>
      <c r="AK63" s="47" t="s">
        <v>176</v>
      </c>
      <c r="AL63" s="126"/>
      <c r="AM63" s="129" t="s">
        <v>176</v>
      </c>
      <c r="AN63" s="129" t="s">
        <v>174</v>
      </c>
      <c r="AO63" s="129" t="s">
        <v>10</v>
      </c>
      <c r="AP63" s="129" t="s">
        <v>9</v>
      </c>
      <c r="AQ63" s="129"/>
      <c r="AR63" s="128"/>
      <c r="AS63" s="125"/>
      <c r="AX63" s="46"/>
      <c r="AY63" s="46"/>
    </row>
    <row r="64" spans="1:51" ht="18" customHeight="1" x14ac:dyDescent="0.25">
      <c r="A64" s="46"/>
      <c r="B64" s="466"/>
      <c r="C64" s="467"/>
      <c r="D64" s="467"/>
      <c r="E64" s="467"/>
      <c r="F64" s="467"/>
      <c r="G64" s="467"/>
      <c r="H64" s="467"/>
      <c r="I64" s="467"/>
      <c r="J64" s="467"/>
      <c r="K64" s="467"/>
      <c r="L64" s="467"/>
      <c r="M64" s="467"/>
      <c r="N64" s="467"/>
      <c r="O64" s="467"/>
      <c r="P64" s="467"/>
      <c r="Q64" s="467"/>
      <c r="R64" s="46"/>
      <c r="AE64" s="17"/>
      <c r="AK64" s="47" t="s">
        <v>175</v>
      </c>
      <c r="AL64" s="126"/>
      <c r="AM64" s="129" t="s">
        <v>175</v>
      </c>
      <c r="AN64" s="129" t="s">
        <v>174</v>
      </c>
      <c r="AO64" s="129" t="s">
        <v>10</v>
      </c>
      <c r="AP64" s="129" t="s">
        <v>9</v>
      </c>
      <c r="AQ64" s="129"/>
      <c r="AR64" s="128"/>
      <c r="AS64" s="125"/>
      <c r="AX64" s="46"/>
      <c r="AY64" s="46"/>
    </row>
    <row r="65" spans="1:51" ht="18" customHeight="1" thickBot="1" x14ac:dyDescent="0.3">
      <c r="A65" s="46"/>
      <c r="B65" s="466"/>
      <c r="C65" s="467"/>
      <c r="D65" s="467"/>
      <c r="E65" s="467"/>
      <c r="F65" s="467"/>
      <c r="G65" s="467"/>
      <c r="H65" s="467"/>
      <c r="I65" s="467"/>
      <c r="J65" s="467"/>
      <c r="K65" s="467"/>
      <c r="L65" s="467"/>
      <c r="M65" s="467"/>
      <c r="N65" s="467"/>
      <c r="O65" s="467"/>
      <c r="P65" s="467"/>
      <c r="Q65" s="467"/>
      <c r="R65" s="46"/>
      <c r="AE65" s="17"/>
      <c r="AK65" s="47" t="s">
        <v>173</v>
      </c>
      <c r="AL65" s="126"/>
      <c r="AM65" s="129" t="s">
        <v>173</v>
      </c>
      <c r="AN65" s="129" t="s">
        <v>172</v>
      </c>
      <c r="AO65" s="129" t="s">
        <v>10</v>
      </c>
      <c r="AP65" s="129" t="s">
        <v>9</v>
      </c>
      <c r="AQ65" s="129"/>
      <c r="AR65" s="128"/>
      <c r="AS65" s="125"/>
      <c r="AX65" s="46"/>
      <c r="AY65" s="46"/>
    </row>
    <row r="66" spans="1:51" ht="18" customHeight="1" thickBot="1" x14ac:dyDescent="0.3">
      <c r="A66" s="46"/>
      <c r="B66" s="468" t="s">
        <v>643</v>
      </c>
      <c r="C66" s="469"/>
      <c r="D66" s="469"/>
      <c r="E66" s="469"/>
      <c r="F66" s="469"/>
      <c r="G66" s="470"/>
      <c r="H66" s="471" t="s">
        <v>177</v>
      </c>
      <c r="I66" s="469"/>
      <c r="J66" s="469"/>
      <c r="K66" s="469"/>
      <c r="L66" s="469"/>
      <c r="M66" s="469"/>
      <c r="N66" s="469"/>
      <c r="O66" s="469"/>
      <c r="P66" s="469"/>
      <c r="Q66" s="469"/>
      <c r="R66" s="46"/>
      <c r="AE66" s="17"/>
      <c r="AK66" s="47" t="s">
        <v>171</v>
      </c>
      <c r="AL66" s="126"/>
      <c r="AM66" s="129" t="s">
        <v>171</v>
      </c>
      <c r="AN66" s="129" t="s">
        <v>26</v>
      </c>
      <c r="AO66" s="129" t="s">
        <v>1</v>
      </c>
      <c r="AP66" s="129" t="s">
        <v>0</v>
      </c>
      <c r="AQ66" s="129"/>
      <c r="AR66" s="128"/>
      <c r="AS66" s="125"/>
      <c r="AX66" s="46"/>
      <c r="AY66" s="46"/>
    </row>
    <row r="67" spans="1:51" ht="18" customHeight="1" x14ac:dyDescent="0.25">
      <c r="A67" s="46"/>
      <c r="B67" s="472" t="s">
        <v>228</v>
      </c>
      <c r="C67" s="473"/>
      <c r="D67" s="473"/>
      <c r="E67" s="473"/>
      <c r="F67" s="473"/>
      <c r="G67" s="473"/>
      <c r="H67" s="476" t="str">
        <f>VLOOKUP(B67,$AM$4:$AO$2045,2,0)</f>
        <v>COMPR.AR GA 90KW AR</v>
      </c>
      <c r="I67" s="420"/>
      <c r="J67" s="420"/>
      <c r="K67" s="420"/>
      <c r="L67" s="420"/>
      <c r="M67" s="420"/>
      <c r="N67" s="420"/>
      <c r="O67" s="420"/>
      <c r="P67" s="420"/>
      <c r="Q67" s="420"/>
      <c r="R67" s="46"/>
      <c r="AE67" s="17"/>
      <c r="AK67" s="47" t="s">
        <v>170</v>
      </c>
      <c r="AL67" s="126"/>
      <c r="AM67" s="129" t="s">
        <v>170</v>
      </c>
      <c r="AN67" s="129" t="s">
        <v>2</v>
      </c>
      <c r="AO67" s="129" t="s">
        <v>1</v>
      </c>
      <c r="AP67" s="129" t="s">
        <v>0</v>
      </c>
      <c r="AQ67" s="129"/>
      <c r="AR67" s="128"/>
      <c r="AS67" s="125"/>
      <c r="AX67" s="46"/>
      <c r="AY67" s="46"/>
    </row>
    <row r="68" spans="1:51" ht="18" customHeight="1" thickBot="1" x14ac:dyDescent="0.3">
      <c r="A68" s="46"/>
      <c r="B68" s="474"/>
      <c r="C68" s="475"/>
      <c r="D68" s="475"/>
      <c r="E68" s="475"/>
      <c r="F68" s="475"/>
      <c r="G68" s="475"/>
      <c r="H68" s="477"/>
      <c r="I68" s="478"/>
      <c r="J68" s="478"/>
      <c r="K68" s="478"/>
      <c r="L68" s="478"/>
      <c r="M68" s="478"/>
      <c r="N68" s="478"/>
      <c r="O68" s="478"/>
      <c r="P68" s="478"/>
      <c r="Q68" s="478"/>
      <c r="R68" s="46"/>
      <c r="AE68" s="17"/>
      <c r="AK68" s="47" t="s">
        <v>169</v>
      </c>
      <c r="AL68" s="126"/>
      <c r="AM68" s="129" t="s">
        <v>169</v>
      </c>
      <c r="AN68" s="129" t="s">
        <v>16</v>
      </c>
      <c r="AO68" s="129" t="s">
        <v>1</v>
      </c>
      <c r="AP68" s="129" t="s">
        <v>0</v>
      </c>
      <c r="AQ68" s="129"/>
      <c r="AR68" s="128"/>
      <c r="AS68" s="125"/>
      <c r="AX68" s="46"/>
      <c r="AY68" s="46"/>
    </row>
    <row r="69" spans="1:51" ht="24" customHeight="1" thickBot="1" x14ac:dyDescent="0.3">
      <c r="A69" s="46"/>
      <c r="B69" s="479" t="str">
        <f>IF(B2=0,"",VLOOKUP(B67,$AM$4:$AP$2045,3,0))</f>
        <v>AII - GA 55+ 90</v>
      </c>
      <c r="C69" s="480"/>
      <c r="D69" s="480"/>
      <c r="E69" s="480"/>
      <c r="F69" s="480"/>
      <c r="G69" s="480"/>
      <c r="H69" s="480"/>
      <c r="I69" s="480"/>
      <c r="J69" s="480"/>
      <c r="K69" s="480"/>
      <c r="L69" s="480"/>
      <c r="M69" s="480"/>
      <c r="N69" s="480"/>
      <c r="O69" s="480"/>
      <c r="P69" s="480"/>
      <c r="Q69" s="480"/>
      <c r="R69" s="46"/>
      <c r="AE69" s="17"/>
      <c r="AK69" s="47" t="s">
        <v>168</v>
      </c>
      <c r="AL69" s="126"/>
      <c r="AM69" s="129" t="s">
        <v>168</v>
      </c>
      <c r="AN69" s="129" t="s">
        <v>16</v>
      </c>
      <c r="AO69" s="129" t="s">
        <v>1</v>
      </c>
      <c r="AP69" s="129" t="s">
        <v>0</v>
      </c>
      <c r="AQ69" s="129"/>
      <c r="AR69" s="128"/>
      <c r="AS69" s="125"/>
      <c r="AX69" s="46"/>
      <c r="AY69" s="46"/>
    </row>
    <row r="70" spans="1:51" ht="24" customHeight="1" thickBot="1" x14ac:dyDescent="0.3">
      <c r="A70" s="46"/>
      <c r="B70" s="481" t="str">
        <f>IF(B2=0,"",VLOOKUP(B67,$AM$4:$AP$2045,4,0))</f>
        <v>GERAÇÕES NOVAS (Série +)</v>
      </c>
      <c r="C70" s="482"/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482"/>
      <c r="P70" s="482"/>
      <c r="Q70" s="482"/>
      <c r="R70" s="46"/>
      <c r="AE70" s="17"/>
      <c r="AK70" s="47" t="s">
        <v>167</v>
      </c>
      <c r="AL70" s="126"/>
      <c r="AM70" s="129" t="s">
        <v>167</v>
      </c>
      <c r="AN70" s="129" t="s">
        <v>16</v>
      </c>
      <c r="AO70" s="129" t="s">
        <v>1</v>
      </c>
      <c r="AP70" s="129" t="s">
        <v>0</v>
      </c>
      <c r="AQ70" s="129"/>
      <c r="AR70" s="128"/>
      <c r="AS70" s="125"/>
      <c r="AX70" s="46"/>
      <c r="AY70" s="46"/>
    </row>
    <row r="71" spans="1:51" ht="21" customHeight="1" thickBot="1" x14ac:dyDescent="0.3">
      <c r="A71" s="46"/>
      <c r="B71" s="483" t="s">
        <v>645</v>
      </c>
      <c r="C71" s="484"/>
      <c r="D71" s="484"/>
      <c r="E71" s="484"/>
      <c r="F71" s="484"/>
      <c r="G71" s="484"/>
      <c r="H71" s="484"/>
      <c r="I71" s="485" t="s">
        <v>644</v>
      </c>
      <c r="J71" s="484"/>
      <c r="K71" s="484"/>
      <c r="L71" s="484"/>
      <c r="M71" s="484"/>
      <c r="N71" s="484"/>
      <c r="O71" s="484"/>
      <c r="P71" s="484"/>
      <c r="Q71" s="484"/>
      <c r="R71" s="46"/>
      <c r="AE71" s="17"/>
      <c r="AK71" s="47" t="s">
        <v>166</v>
      </c>
      <c r="AL71" s="126"/>
      <c r="AM71" s="129" t="s">
        <v>166</v>
      </c>
      <c r="AN71" s="129" t="s">
        <v>79</v>
      </c>
      <c r="AO71" s="129" t="s">
        <v>1</v>
      </c>
      <c r="AP71" s="129" t="s">
        <v>0</v>
      </c>
      <c r="AQ71" s="129"/>
      <c r="AR71" s="128"/>
      <c r="AS71" s="125"/>
      <c r="AX71" s="46"/>
      <c r="AY71" s="46"/>
    </row>
    <row r="72" spans="1:51" ht="18" customHeight="1" x14ac:dyDescent="0.25">
      <c r="A72" s="46"/>
      <c r="B72" s="486"/>
      <c r="C72" s="487"/>
      <c r="D72" s="487"/>
      <c r="E72" s="487"/>
      <c r="F72" s="487"/>
      <c r="G72" s="487"/>
      <c r="H72" s="488"/>
      <c r="I72" s="486"/>
      <c r="J72" s="487"/>
      <c r="K72" s="487"/>
      <c r="L72" s="487"/>
      <c r="M72" s="487"/>
      <c r="N72" s="487"/>
      <c r="O72" s="487"/>
      <c r="P72" s="487"/>
      <c r="Q72" s="488"/>
      <c r="R72" s="46"/>
      <c r="AE72" s="17"/>
      <c r="AK72" s="47" t="s">
        <v>165</v>
      </c>
      <c r="AL72" s="126"/>
      <c r="AM72" s="129" t="s">
        <v>165</v>
      </c>
      <c r="AN72" s="129" t="s">
        <v>2</v>
      </c>
      <c r="AO72" s="129" t="s">
        <v>1</v>
      </c>
      <c r="AP72" s="129" t="s">
        <v>0</v>
      </c>
      <c r="AQ72" s="129"/>
      <c r="AR72" s="128"/>
      <c r="AS72" s="125"/>
      <c r="AX72" s="46"/>
      <c r="AY72" s="46"/>
    </row>
    <row r="73" spans="1:51" ht="18" customHeight="1" x14ac:dyDescent="0.25">
      <c r="A73" s="46"/>
      <c r="B73" s="489"/>
      <c r="C73" s="490"/>
      <c r="D73" s="490"/>
      <c r="E73" s="490"/>
      <c r="F73" s="490"/>
      <c r="G73" s="490"/>
      <c r="H73" s="491"/>
      <c r="I73" s="489"/>
      <c r="J73" s="490"/>
      <c r="K73" s="490"/>
      <c r="L73" s="490"/>
      <c r="M73" s="490"/>
      <c r="N73" s="490"/>
      <c r="O73" s="490"/>
      <c r="P73" s="490"/>
      <c r="Q73" s="491"/>
      <c r="R73" s="46"/>
      <c r="AE73" s="17"/>
      <c r="AK73" s="47" t="s">
        <v>164</v>
      </c>
      <c r="AL73" s="126"/>
      <c r="AM73" s="129" t="s">
        <v>164</v>
      </c>
      <c r="AN73" s="129" t="s">
        <v>161</v>
      </c>
      <c r="AO73" s="129" t="s">
        <v>1</v>
      </c>
      <c r="AP73" s="129" t="s">
        <v>0</v>
      </c>
      <c r="AQ73" s="129"/>
      <c r="AR73" s="128"/>
      <c r="AS73" s="125"/>
      <c r="AX73" s="46"/>
      <c r="AY73" s="46"/>
    </row>
    <row r="74" spans="1:51" ht="18" customHeight="1" x14ac:dyDescent="0.25">
      <c r="A74" s="46"/>
      <c r="B74" s="489"/>
      <c r="C74" s="490"/>
      <c r="D74" s="490"/>
      <c r="E74" s="490"/>
      <c r="F74" s="490"/>
      <c r="G74" s="490"/>
      <c r="H74" s="491"/>
      <c r="I74" s="489"/>
      <c r="J74" s="490"/>
      <c r="K74" s="490"/>
      <c r="L74" s="490"/>
      <c r="M74" s="490"/>
      <c r="N74" s="490"/>
      <c r="O74" s="490"/>
      <c r="P74" s="490"/>
      <c r="Q74" s="491"/>
      <c r="R74" s="46"/>
      <c r="AE74" s="17"/>
      <c r="AK74" s="47" t="s">
        <v>163</v>
      </c>
      <c r="AL74" s="126"/>
      <c r="AM74" s="129" t="s">
        <v>163</v>
      </c>
      <c r="AN74" s="129" t="s">
        <v>161</v>
      </c>
      <c r="AO74" s="129" t="s">
        <v>1</v>
      </c>
      <c r="AP74" s="129" t="s">
        <v>0</v>
      </c>
      <c r="AQ74" s="129"/>
      <c r="AR74" s="128"/>
      <c r="AS74" s="125"/>
      <c r="AX74" s="46"/>
      <c r="AY74" s="46"/>
    </row>
    <row r="75" spans="1:51" ht="18" customHeight="1" x14ac:dyDescent="0.25">
      <c r="A75" s="46"/>
      <c r="B75" s="489"/>
      <c r="C75" s="490"/>
      <c r="D75" s="490"/>
      <c r="E75" s="490"/>
      <c r="F75" s="490"/>
      <c r="G75" s="490"/>
      <c r="H75" s="491"/>
      <c r="I75" s="489"/>
      <c r="J75" s="490"/>
      <c r="K75" s="490"/>
      <c r="L75" s="490"/>
      <c r="M75" s="490"/>
      <c r="N75" s="490"/>
      <c r="O75" s="490"/>
      <c r="P75" s="490"/>
      <c r="Q75" s="491"/>
      <c r="R75" s="46"/>
      <c r="AE75" s="17"/>
      <c r="AK75" s="47" t="s">
        <v>162</v>
      </c>
      <c r="AL75" s="126"/>
      <c r="AM75" s="129" t="s">
        <v>162</v>
      </c>
      <c r="AN75" s="129" t="s">
        <v>161</v>
      </c>
      <c r="AO75" s="129" t="s">
        <v>1</v>
      </c>
      <c r="AP75" s="129" t="s">
        <v>0</v>
      </c>
      <c r="AQ75" s="129"/>
      <c r="AR75" s="128"/>
      <c r="AS75" s="125"/>
      <c r="AX75" s="46"/>
      <c r="AY75" s="46"/>
    </row>
    <row r="76" spans="1:51" ht="18" customHeight="1" x14ac:dyDescent="0.25">
      <c r="A76" s="46"/>
      <c r="B76" s="489"/>
      <c r="C76" s="490"/>
      <c r="D76" s="490"/>
      <c r="E76" s="490"/>
      <c r="F76" s="490"/>
      <c r="G76" s="490"/>
      <c r="H76" s="491"/>
      <c r="I76" s="489"/>
      <c r="J76" s="490"/>
      <c r="K76" s="490"/>
      <c r="L76" s="490"/>
      <c r="M76" s="490"/>
      <c r="N76" s="490"/>
      <c r="O76" s="490"/>
      <c r="P76" s="490"/>
      <c r="Q76" s="491"/>
      <c r="R76" s="46"/>
      <c r="AE76" s="17"/>
      <c r="AK76" s="47" t="s">
        <v>160</v>
      </c>
      <c r="AL76" s="126"/>
      <c r="AM76" s="129" t="s">
        <v>160</v>
      </c>
      <c r="AN76" s="129" t="s">
        <v>38</v>
      </c>
      <c r="AO76" s="129" t="s">
        <v>10</v>
      </c>
      <c r="AP76" s="129" t="s">
        <v>9</v>
      </c>
      <c r="AQ76" s="129"/>
      <c r="AR76" s="128"/>
      <c r="AS76" s="125"/>
      <c r="AX76" s="46"/>
      <c r="AY76" s="46"/>
    </row>
    <row r="77" spans="1:51" ht="18" customHeight="1" thickBot="1" x14ac:dyDescent="0.3">
      <c r="A77" s="46"/>
      <c r="B77" s="492"/>
      <c r="C77" s="493"/>
      <c r="D77" s="493"/>
      <c r="E77" s="493"/>
      <c r="F77" s="493"/>
      <c r="G77" s="493"/>
      <c r="H77" s="494"/>
      <c r="I77" s="492"/>
      <c r="J77" s="493"/>
      <c r="K77" s="493"/>
      <c r="L77" s="493"/>
      <c r="M77" s="493"/>
      <c r="N77" s="493"/>
      <c r="O77" s="493"/>
      <c r="P77" s="493"/>
      <c r="Q77" s="494"/>
      <c r="R77" s="46"/>
      <c r="AE77" s="17"/>
      <c r="AK77" s="47" t="s">
        <v>159</v>
      </c>
      <c r="AL77" s="126"/>
      <c r="AM77" s="129" t="s">
        <v>159</v>
      </c>
      <c r="AN77" s="129" t="s">
        <v>38</v>
      </c>
      <c r="AO77" s="129" t="s">
        <v>10</v>
      </c>
      <c r="AP77" s="129" t="s">
        <v>9</v>
      </c>
      <c r="AQ77" s="129"/>
      <c r="AR77" s="128"/>
      <c r="AS77" s="125"/>
      <c r="AX77" s="46"/>
      <c r="AY77" s="46"/>
    </row>
    <row r="78" spans="1:51" ht="18" customHeight="1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7"/>
      <c r="AM78" s="129" t="s">
        <v>158</v>
      </c>
      <c r="AN78" s="129" t="s">
        <v>67</v>
      </c>
      <c r="AO78" s="129" t="s">
        <v>1</v>
      </c>
      <c r="AP78" s="129" t="s">
        <v>0</v>
      </c>
      <c r="AQ78" s="129"/>
      <c r="AR78" s="128"/>
    </row>
    <row r="79" spans="1:51" ht="18" customHeight="1" x14ac:dyDescent="0.25">
      <c r="C79" s="17"/>
      <c r="D79" s="420" t="s">
        <v>743</v>
      </c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6"/>
      <c r="X79" s="47" t="s">
        <v>156</v>
      </c>
      <c r="Y79" s="47" t="s">
        <v>65</v>
      </c>
      <c r="Z79" s="47" t="s">
        <v>1</v>
      </c>
      <c r="AA79" s="47" t="s">
        <v>0</v>
      </c>
      <c r="AB79" s="47"/>
      <c r="AC79" s="47"/>
      <c r="AD79" s="17"/>
      <c r="AE79" s="48"/>
      <c r="AF79" s="48"/>
      <c r="AG79" s="48"/>
      <c r="AH79" s="48"/>
      <c r="AI79" s="48"/>
      <c r="AJ79" s="48"/>
      <c r="AM79" s="129" t="s">
        <v>157</v>
      </c>
      <c r="AN79" s="129" t="s">
        <v>67</v>
      </c>
      <c r="AO79" s="129" t="s">
        <v>1</v>
      </c>
      <c r="AP79" s="129" t="s">
        <v>0</v>
      </c>
      <c r="AQ79" s="129"/>
      <c r="AR79" s="128"/>
      <c r="AS79" s="125"/>
      <c r="AT79" s="46"/>
      <c r="AU79" s="46"/>
      <c r="AV79" s="46"/>
      <c r="AW79" s="46"/>
      <c r="AX79" s="46"/>
      <c r="AY79" s="46"/>
    </row>
    <row r="80" spans="1:51" ht="18" customHeight="1" x14ac:dyDescent="0.25">
      <c r="C80" s="17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0"/>
      <c r="O80" s="420"/>
      <c r="P80" s="420"/>
      <c r="Q80" s="420"/>
      <c r="R80" s="46"/>
      <c r="X80" s="47" t="s">
        <v>155</v>
      </c>
      <c r="Y80" s="47" t="s">
        <v>26</v>
      </c>
      <c r="Z80" s="47" t="s">
        <v>1</v>
      </c>
      <c r="AA80" s="47" t="s">
        <v>0</v>
      </c>
      <c r="AB80" s="47"/>
      <c r="AC80" s="47"/>
      <c r="AD80" s="17"/>
      <c r="AE80" s="48"/>
      <c r="AF80" s="48"/>
      <c r="AG80" s="48"/>
      <c r="AH80" s="48"/>
      <c r="AI80" s="48"/>
      <c r="AJ80" s="48"/>
      <c r="AM80" s="129" t="s">
        <v>156</v>
      </c>
      <c r="AN80" s="129" t="s">
        <v>65</v>
      </c>
      <c r="AO80" s="129" t="s">
        <v>1</v>
      </c>
      <c r="AP80" s="129" t="s">
        <v>0</v>
      </c>
      <c r="AQ80" s="129"/>
      <c r="AR80" s="128"/>
      <c r="AS80" s="125"/>
      <c r="AT80" s="46"/>
      <c r="AU80" s="46"/>
      <c r="AV80" s="46"/>
      <c r="AW80" s="46"/>
      <c r="AX80" s="46"/>
      <c r="AY80" s="46"/>
    </row>
    <row r="81" spans="2:51" ht="18" customHeight="1" x14ac:dyDescent="0.25">
      <c r="C81" s="17"/>
      <c r="D81" s="420"/>
      <c r="E81" s="420"/>
      <c r="F81" s="420"/>
      <c r="G81" s="420"/>
      <c r="H81" s="420"/>
      <c r="I81" s="420"/>
      <c r="J81" s="420"/>
      <c r="K81" s="420"/>
      <c r="L81" s="420"/>
      <c r="M81" s="420"/>
      <c r="N81" s="420"/>
      <c r="O81" s="420"/>
      <c r="P81" s="420"/>
      <c r="Q81" s="420"/>
      <c r="R81" s="46"/>
      <c r="X81" s="47" t="s">
        <v>154</v>
      </c>
      <c r="Y81" s="47" t="s">
        <v>153</v>
      </c>
      <c r="Z81" s="47" t="s">
        <v>10</v>
      </c>
      <c r="AA81" s="47" t="s">
        <v>9</v>
      </c>
      <c r="AB81" s="47"/>
      <c r="AC81" s="47"/>
      <c r="AD81" s="17"/>
      <c r="AE81" s="48"/>
      <c r="AF81" s="48"/>
      <c r="AG81" s="48"/>
      <c r="AH81" s="48"/>
      <c r="AI81" s="48"/>
      <c r="AJ81" s="48"/>
      <c r="AM81" s="129" t="s">
        <v>155</v>
      </c>
      <c r="AN81" s="129" t="s">
        <v>26</v>
      </c>
      <c r="AO81" s="129" t="s">
        <v>1</v>
      </c>
      <c r="AP81" s="129" t="s">
        <v>0</v>
      </c>
      <c r="AQ81" s="129"/>
      <c r="AR81" s="128"/>
      <c r="AS81" s="125"/>
      <c r="AT81" s="46"/>
      <c r="AU81" s="46"/>
      <c r="AV81" s="46"/>
      <c r="AW81" s="46"/>
      <c r="AX81" s="46"/>
      <c r="AY81" s="46"/>
    </row>
    <row r="82" spans="2:51" ht="18" customHeight="1" x14ac:dyDescent="0.25">
      <c r="C82" s="17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0"/>
      <c r="O82" s="420"/>
      <c r="P82" s="420"/>
      <c r="Q82" s="420"/>
      <c r="R82" s="46"/>
      <c r="X82" s="47" t="s">
        <v>152</v>
      </c>
      <c r="Y82" s="47" t="s">
        <v>151</v>
      </c>
      <c r="Z82" s="47" t="s">
        <v>1</v>
      </c>
      <c r="AA82" s="47" t="s">
        <v>0</v>
      </c>
      <c r="AB82" s="47"/>
      <c r="AC82" s="47"/>
      <c r="AD82" s="17"/>
      <c r="AE82" s="48"/>
      <c r="AF82" s="48"/>
      <c r="AG82" s="48"/>
      <c r="AH82" s="48"/>
      <c r="AI82" s="48"/>
      <c r="AJ82" s="48"/>
      <c r="AM82" s="129" t="s">
        <v>154</v>
      </c>
      <c r="AN82" s="129" t="s">
        <v>153</v>
      </c>
      <c r="AO82" s="129" t="s">
        <v>10</v>
      </c>
      <c r="AP82" s="129" t="s">
        <v>9</v>
      </c>
      <c r="AQ82" s="129"/>
      <c r="AR82" s="128"/>
      <c r="AS82" s="125"/>
      <c r="AT82" s="46"/>
      <c r="AU82" s="46"/>
      <c r="AV82" s="46"/>
      <c r="AW82" s="46"/>
      <c r="AX82" s="46"/>
      <c r="AY82" s="46"/>
    </row>
    <row r="83" spans="2:51" ht="18" customHeight="1" thickBot="1" x14ac:dyDescent="0.3">
      <c r="E83" s="51"/>
      <c r="F83" s="51"/>
      <c r="G83" s="52"/>
      <c r="H83" s="52"/>
      <c r="I83" s="52"/>
      <c r="J83" s="52"/>
      <c r="K83" s="51"/>
      <c r="L83" s="51"/>
      <c r="M83" s="51"/>
      <c r="N83" s="51"/>
      <c r="P83" s="51"/>
      <c r="R83" s="46"/>
      <c r="X83" s="47" t="s">
        <v>150</v>
      </c>
      <c r="Y83" s="47" t="s">
        <v>149</v>
      </c>
      <c r="Z83" s="47" t="s">
        <v>10</v>
      </c>
      <c r="AA83" s="47" t="s">
        <v>9</v>
      </c>
      <c r="AB83" s="47"/>
      <c r="AC83" s="47"/>
      <c r="AD83" s="17"/>
      <c r="AE83" s="48"/>
      <c r="AF83" s="48"/>
      <c r="AG83" s="48"/>
      <c r="AH83" s="48"/>
      <c r="AI83" s="48"/>
      <c r="AJ83" s="48"/>
      <c r="AM83" s="129" t="s">
        <v>152</v>
      </c>
      <c r="AN83" s="129" t="s">
        <v>151</v>
      </c>
      <c r="AO83" s="129" t="s">
        <v>1</v>
      </c>
      <c r="AP83" s="129" t="s">
        <v>0</v>
      </c>
      <c r="AQ83" s="129"/>
      <c r="AR83" s="128"/>
      <c r="AS83" s="125"/>
      <c r="AT83" s="46"/>
      <c r="AU83" s="46"/>
      <c r="AV83" s="46"/>
      <c r="AW83" s="46"/>
      <c r="AX83" s="46"/>
      <c r="AY83" s="46"/>
    </row>
    <row r="84" spans="2:51" ht="18" customHeight="1" thickBot="1" x14ac:dyDescent="0.3">
      <c r="B84" s="53" t="s">
        <v>177</v>
      </c>
      <c r="C84" s="424" t="s">
        <v>194</v>
      </c>
      <c r="D84" s="425"/>
      <c r="E84" s="425"/>
      <c r="F84" s="425"/>
      <c r="G84" s="425"/>
      <c r="H84" s="425"/>
      <c r="I84" s="425"/>
      <c r="J84" s="425"/>
      <c r="K84" s="425"/>
      <c r="L84" s="425"/>
      <c r="M84" s="425"/>
      <c r="N84" s="425"/>
      <c r="O84" s="426"/>
      <c r="P84" s="223"/>
      <c r="Q84" s="224"/>
      <c r="R84" s="46"/>
      <c r="X84" s="47" t="s">
        <v>148</v>
      </c>
      <c r="Y84" s="47" t="s">
        <v>16</v>
      </c>
      <c r="Z84" s="47" t="s">
        <v>1</v>
      </c>
      <c r="AA84" s="47" t="s">
        <v>0</v>
      </c>
      <c r="AB84" s="47"/>
      <c r="AC84" s="47"/>
      <c r="AD84" s="17"/>
      <c r="AE84" s="48"/>
      <c r="AF84" s="48"/>
      <c r="AG84" s="48"/>
      <c r="AH84" s="48"/>
      <c r="AI84" s="48"/>
      <c r="AJ84" s="48"/>
      <c r="AM84" s="129" t="s">
        <v>150</v>
      </c>
      <c r="AN84" s="129" t="s">
        <v>149</v>
      </c>
      <c r="AO84" s="129" t="s">
        <v>10</v>
      </c>
      <c r="AP84" s="129" t="s">
        <v>9</v>
      </c>
      <c r="AQ84" s="129"/>
      <c r="AR84" s="128"/>
      <c r="AS84" s="125"/>
      <c r="AT84" s="46"/>
      <c r="AU84" s="46"/>
      <c r="AV84" s="46"/>
      <c r="AW84" s="46"/>
      <c r="AX84" s="46"/>
      <c r="AY84" s="46"/>
    </row>
    <row r="85" spans="2:51" ht="18" customHeight="1" x14ac:dyDescent="0.25">
      <c r="B85" s="55" t="str">
        <f>IF(B2=0,"","GA11+")</f>
        <v>GA11+</v>
      </c>
      <c r="C85" s="495" t="str">
        <f>IF(B2=0,"","BRP065633 a BRP072284")</f>
        <v>BRP065633 a BRP072284</v>
      </c>
      <c r="D85" s="496"/>
      <c r="E85" s="496"/>
      <c r="F85" s="84" t="str">
        <f>IF(B2=0,"","18")</f>
        <v>18</v>
      </c>
      <c r="G85" s="415" t="str">
        <f>IF(B2=0,"","BRP072285 a BRP094855")</f>
        <v>BRP072285 a BRP094855</v>
      </c>
      <c r="H85" s="415"/>
      <c r="I85" s="415"/>
      <c r="J85" s="84" t="str">
        <f>IF(B2=0,"","19")</f>
        <v>19</v>
      </c>
      <c r="K85" s="415" t="str">
        <f>IF(B2=0,"","BQD100000 ...")</f>
        <v>BQD100000 ...</v>
      </c>
      <c r="L85" s="415"/>
      <c r="M85" s="84" t="str">
        <f>IF(B2=0,"","19")</f>
        <v>19</v>
      </c>
      <c r="N85" s="188" t="str">
        <f>IF(B2=0,"","BQD120814...")</f>
        <v>BQD120814...</v>
      </c>
      <c r="O85" s="84" t="str">
        <f>IF(B2=0,"","52")</f>
        <v>52</v>
      </c>
      <c r="P85" s="189"/>
      <c r="Q85" s="268"/>
      <c r="R85" s="46"/>
      <c r="X85" s="47" t="s">
        <v>147</v>
      </c>
      <c r="Y85" s="47" t="s">
        <v>16</v>
      </c>
      <c r="Z85" s="47" t="s">
        <v>1</v>
      </c>
      <c r="AA85" s="47" t="s">
        <v>0</v>
      </c>
      <c r="AB85" s="47"/>
      <c r="AC85" s="47"/>
      <c r="AD85" s="17"/>
      <c r="AE85" s="48"/>
      <c r="AF85" s="48"/>
      <c r="AG85" s="48"/>
      <c r="AH85" s="48"/>
      <c r="AI85" s="48"/>
      <c r="AJ85" s="48"/>
      <c r="AM85" s="129" t="s">
        <v>148</v>
      </c>
      <c r="AN85" s="129" t="s">
        <v>16</v>
      </c>
      <c r="AO85" s="129" t="s">
        <v>1</v>
      </c>
      <c r="AP85" s="129" t="s">
        <v>0</v>
      </c>
      <c r="AQ85" s="129"/>
      <c r="AR85" s="128"/>
      <c r="AS85" s="125"/>
      <c r="AT85" s="46"/>
      <c r="AU85" s="46"/>
      <c r="AV85" s="46"/>
      <c r="AW85" s="46"/>
      <c r="AX85" s="46"/>
      <c r="AY85" s="46"/>
    </row>
    <row r="86" spans="2:51" ht="18" customHeight="1" x14ac:dyDescent="0.25">
      <c r="B86" s="58" t="str">
        <f>IF(B2=0,"","GA15 - TM")</f>
        <v>GA15 - TM</v>
      </c>
      <c r="C86" s="430"/>
      <c r="D86" s="431"/>
      <c r="E86" s="431"/>
      <c r="F86" s="78"/>
      <c r="G86" s="417" t="str">
        <f>IF(B2=0,"","BRP065118 a BRP094855")</f>
        <v>BRP065118 a BRP094855</v>
      </c>
      <c r="H86" s="417"/>
      <c r="I86" s="417"/>
      <c r="J86" s="78" t="str">
        <f>IF(B2=0,"","20")</f>
        <v>20</v>
      </c>
      <c r="K86" s="417" t="str">
        <f>IF(B2=0,"","BQD100000 ...")</f>
        <v>BQD100000 ...</v>
      </c>
      <c r="L86" s="417"/>
      <c r="M86" s="78" t="str">
        <f>IF(B2=0,"","20")</f>
        <v>20</v>
      </c>
      <c r="N86" s="194" t="str">
        <f>IF(B2=0,"","BQD114081..")</f>
        <v>BQD114081..</v>
      </c>
      <c r="O86" s="78" t="str">
        <f>IF(B2=0,"","53")</f>
        <v>53</v>
      </c>
      <c r="P86" s="194" t="s">
        <v>905</v>
      </c>
      <c r="Q86" s="59">
        <v>63</v>
      </c>
      <c r="R86" s="46"/>
      <c r="X86" s="47" t="s">
        <v>146</v>
      </c>
      <c r="Y86" s="47" t="s">
        <v>16</v>
      </c>
      <c r="Z86" s="47" t="s">
        <v>1</v>
      </c>
      <c r="AA86" s="47" t="s">
        <v>0</v>
      </c>
      <c r="AB86" s="47"/>
      <c r="AC86" s="47"/>
      <c r="AD86" s="17"/>
      <c r="AE86" s="48"/>
      <c r="AF86" s="48"/>
      <c r="AG86" s="48"/>
      <c r="AH86" s="48"/>
      <c r="AI86" s="48"/>
      <c r="AJ86" s="48"/>
      <c r="AM86" s="129" t="s">
        <v>147</v>
      </c>
      <c r="AN86" s="129" t="s">
        <v>16</v>
      </c>
      <c r="AO86" s="129" t="s">
        <v>1</v>
      </c>
      <c r="AP86" s="129" t="s">
        <v>0</v>
      </c>
      <c r="AQ86" s="129"/>
      <c r="AR86" s="128"/>
      <c r="AS86" s="125"/>
      <c r="AT86" s="46"/>
      <c r="AU86" s="46"/>
      <c r="AV86" s="46"/>
      <c r="AW86" s="46"/>
      <c r="AX86" s="46"/>
      <c r="AY86" s="46"/>
    </row>
    <row r="87" spans="2:51" ht="18" customHeight="1" x14ac:dyDescent="0.25">
      <c r="B87" s="55" t="str">
        <f>IF(B2=0,"","GA15+")</f>
        <v>GA15+</v>
      </c>
      <c r="C87" s="432" t="str">
        <f>IF(B2=0,"","BRP065633 a BRP072284")</f>
        <v>BRP065633 a BRP072284</v>
      </c>
      <c r="D87" s="433"/>
      <c r="E87" s="433"/>
      <c r="F87" s="77" t="str">
        <f>IF(B2=0,"","18")</f>
        <v>18</v>
      </c>
      <c r="G87" s="419" t="str">
        <f>IF(B2=0,"","BRP072285 a BRP094855")</f>
        <v>BRP072285 a BRP094855</v>
      </c>
      <c r="H87" s="419"/>
      <c r="I87" s="419"/>
      <c r="J87" s="77" t="str">
        <f>IF(B2=0,"","19")</f>
        <v>19</v>
      </c>
      <c r="K87" s="419" t="str">
        <f>IF(B2=0,"","BQD100000 ...")</f>
        <v>BQD100000 ...</v>
      </c>
      <c r="L87" s="419"/>
      <c r="M87" s="77" t="str">
        <f>IF(B2=0,"","19")</f>
        <v>19</v>
      </c>
      <c r="N87" s="170" t="str">
        <f>IF(B2=0,"","BQD120814...")</f>
        <v>BQD120814...</v>
      </c>
      <c r="O87" s="77" t="str">
        <f>IF(B2=0,"","52")</f>
        <v>52</v>
      </c>
      <c r="P87" s="219"/>
      <c r="Q87" s="56"/>
      <c r="R87" s="46"/>
      <c r="X87" s="47" t="s">
        <v>145</v>
      </c>
      <c r="Y87" s="47" t="s">
        <v>16</v>
      </c>
      <c r="Z87" s="47" t="s">
        <v>1</v>
      </c>
      <c r="AA87" s="47" t="s">
        <v>0</v>
      </c>
      <c r="AB87" s="47"/>
      <c r="AC87" s="47"/>
      <c r="AD87" s="17"/>
      <c r="AE87" s="48"/>
      <c r="AF87" s="48"/>
      <c r="AG87" s="48"/>
      <c r="AH87" s="48"/>
      <c r="AI87" s="48"/>
      <c r="AJ87" s="48"/>
      <c r="AM87" s="129" t="s">
        <v>146</v>
      </c>
      <c r="AN87" s="129" t="s">
        <v>16</v>
      </c>
      <c r="AO87" s="129" t="s">
        <v>1</v>
      </c>
      <c r="AP87" s="129" t="s">
        <v>0</v>
      </c>
      <c r="AQ87" s="129"/>
      <c r="AR87" s="128"/>
      <c r="AS87" s="125"/>
      <c r="AT87" s="46"/>
      <c r="AU87" s="46"/>
      <c r="AV87" s="46"/>
      <c r="AW87" s="46"/>
      <c r="AX87" s="46"/>
      <c r="AY87" s="46"/>
    </row>
    <row r="88" spans="2:51" ht="18" customHeight="1" x14ac:dyDescent="0.25">
      <c r="B88" s="58" t="str">
        <f>IF(B2=0,"","GA18 - TM")</f>
        <v>GA18 - TM</v>
      </c>
      <c r="C88" s="430"/>
      <c r="D88" s="431"/>
      <c r="E88" s="431"/>
      <c r="F88" s="78"/>
      <c r="G88" s="417" t="str">
        <f>IF(B2=0,"","BRP065118 a BRP094855")</f>
        <v>BRP065118 a BRP094855</v>
      </c>
      <c r="H88" s="417"/>
      <c r="I88" s="417"/>
      <c r="J88" s="78" t="str">
        <f>IF(B2=0,"","20")</f>
        <v>20</v>
      </c>
      <c r="K88" s="417" t="str">
        <f>IF(B2=0,"","BQD100000 ...")</f>
        <v>BQD100000 ...</v>
      </c>
      <c r="L88" s="417"/>
      <c r="M88" s="78" t="str">
        <f>IF(B2=0,"","20")</f>
        <v>20</v>
      </c>
      <c r="N88" s="194" t="str">
        <f>IF(B2=0,"","BQD114081..")</f>
        <v>BQD114081..</v>
      </c>
      <c r="O88" s="78" t="str">
        <f>IF(B2=0,"","53")</f>
        <v>53</v>
      </c>
      <c r="P88" s="194" t="s">
        <v>905</v>
      </c>
      <c r="Q88" s="59">
        <v>63</v>
      </c>
      <c r="R88" s="46"/>
      <c r="X88" s="47" t="s">
        <v>144</v>
      </c>
      <c r="Y88" s="47" t="s">
        <v>16</v>
      </c>
      <c r="Z88" s="47" t="s">
        <v>1</v>
      </c>
      <c r="AA88" s="47" t="s">
        <v>0</v>
      </c>
      <c r="AB88" s="47"/>
      <c r="AC88" s="47"/>
      <c r="AD88" s="17"/>
      <c r="AE88" s="48"/>
      <c r="AF88" s="48"/>
      <c r="AG88" s="48"/>
      <c r="AH88" s="48"/>
      <c r="AI88" s="48"/>
      <c r="AJ88" s="48"/>
      <c r="AM88" s="129" t="s">
        <v>145</v>
      </c>
      <c r="AN88" s="129" t="s">
        <v>16</v>
      </c>
      <c r="AO88" s="129" t="s">
        <v>1</v>
      </c>
      <c r="AP88" s="129" t="s">
        <v>0</v>
      </c>
      <c r="AQ88" s="129"/>
      <c r="AR88" s="128"/>
      <c r="AS88" s="125"/>
      <c r="AT88" s="46"/>
      <c r="AU88" s="46"/>
      <c r="AV88" s="46"/>
      <c r="AW88" s="46"/>
      <c r="AX88" s="46"/>
      <c r="AY88" s="46"/>
    </row>
    <row r="89" spans="2:51" ht="18" customHeight="1" x14ac:dyDescent="0.25">
      <c r="B89" s="55" t="str">
        <f>IF(B2=0,"","GA18+")</f>
        <v>GA18+</v>
      </c>
      <c r="C89" s="432" t="str">
        <f>IF(B2=0,"","BRP065633 a BRP072284")</f>
        <v>BRP065633 a BRP072284</v>
      </c>
      <c r="D89" s="433"/>
      <c r="E89" s="433"/>
      <c r="F89" s="77" t="str">
        <f>IF(B2=0,"","18")</f>
        <v>18</v>
      </c>
      <c r="G89" s="419" t="str">
        <f>IF(B2=0,"","BRP072285 a BRP094855")</f>
        <v>BRP072285 a BRP094855</v>
      </c>
      <c r="H89" s="419"/>
      <c r="I89" s="419"/>
      <c r="J89" s="77" t="str">
        <f>IF(B2=0,"","19")</f>
        <v>19</v>
      </c>
      <c r="K89" s="419" t="str">
        <f>IF(B2=0,"","BQD100000 ...")</f>
        <v>BQD100000 ...</v>
      </c>
      <c r="L89" s="419"/>
      <c r="M89" s="77" t="str">
        <f>IF(B2=0,"","19")</f>
        <v>19</v>
      </c>
      <c r="N89" s="170" t="str">
        <f>IF(B2=0,"","BQD120814...")</f>
        <v>BQD120814...</v>
      </c>
      <c r="O89" s="77" t="str">
        <f>IF(B2=0,"","52")</f>
        <v>52</v>
      </c>
      <c r="P89" s="219"/>
      <c r="Q89" s="56"/>
      <c r="R89" s="46"/>
      <c r="T89" s="204"/>
      <c r="X89" s="47" t="s">
        <v>143</v>
      </c>
      <c r="Y89" s="47" t="s">
        <v>16</v>
      </c>
      <c r="Z89" s="47" t="s">
        <v>1</v>
      </c>
      <c r="AA89" s="47" t="s">
        <v>0</v>
      </c>
      <c r="AB89" s="47"/>
      <c r="AC89" s="47"/>
      <c r="AD89" s="17"/>
      <c r="AE89" s="48"/>
      <c r="AF89" s="48"/>
      <c r="AG89" s="48"/>
      <c r="AH89" s="48"/>
      <c r="AI89" s="48"/>
      <c r="AJ89" s="48"/>
      <c r="AM89" s="129" t="s">
        <v>144</v>
      </c>
      <c r="AN89" s="129" t="s">
        <v>16</v>
      </c>
      <c r="AO89" s="129" t="s">
        <v>1</v>
      </c>
      <c r="AP89" s="129" t="s">
        <v>0</v>
      </c>
      <c r="AQ89" s="129"/>
      <c r="AR89" s="128"/>
      <c r="AS89" s="125"/>
      <c r="AT89" s="46"/>
      <c r="AU89" s="46"/>
      <c r="AV89" s="46"/>
      <c r="AW89" s="46"/>
      <c r="AX89" s="46"/>
      <c r="AY89" s="46"/>
    </row>
    <row r="90" spans="2:51" ht="18" customHeight="1" x14ac:dyDescent="0.25">
      <c r="B90" s="58" t="str">
        <f>IF(B2=0,"","GA22 - TM")</f>
        <v>GA22 - TM</v>
      </c>
      <c r="C90" s="430"/>
      <c r="D90" s="431"/>
      <c r="E90" s="431"/>
      <c r="F90" s="78"/>
      <c r="G90" s="417" t="str">
        <f>IF(B2=0,"","BRP065118 a BRP094855")</f>
        <v>BRP065118 a BRP094855</v>
      </c>
      <c r="H90" s="417"/>
      <c r="I90" s="417"/>
      <c r="J90" s="78" t="str">
        <f>IF(B2=0,"","20")</f>
        <v>20</v>
      </c>
      <c r="K90" s="417" t="str">
        <f>IF(B2=0,"","BQD100000 ...")</f>
        <v>BQD100000 ...</v>
      </c>
      <c r="L90" s="417"/>
      <c r="M90" s="78" t="str">
        <f>IF(B2=0,"","20")</f>
        <v>20</v>
      </c>
      <c r="N90" s="194" t="str">
        <f>IF(B2=0,"","BQD114081..")</f>
        <v>BQD114081..</v>
      </c>
      <c r="O90" s="78" t="str">
        <f>IF(B2=0,"","53")</f>
        <v>53</v>
      </c>
      <c r="P90" s="194" t="s">
        <v>905</v>
      </c>
      <c r="Q90" s="59">
        <v>63</v>
      </c>
      <c r="R90" s="46"/>
      <c r="X90" s="47" t="s">
        <v>142</v>
      </c>
      <c r="Y90" s="47" t="s">
        <v>16</v>
      </c>
      <c r="Z90" s="47" t="s">
        <v>1</v>
      </c>
      <c r="AA90" s="47" t="s">
        <v>0</v>
      </c>
      <c r="AB90" s="47"/>
      <c r="AC90" s="47"/>
      <c r="AD90" s="17"/>
      <c r="AE90" s="48"/>
      <c r="AF90" s="48"/>
      <c r="AG90" s="48"/>
      <c r="AH90" s="48"/>
      <c r="AI90" s="48"/>
      <c r="AJ90" s="48"/>
      <c r="AM90" s="129" t="s">
        <v>143</v>
      </c>
      <c r="AN90" s="129" t="s">
        <v>16</v>
      </c>
      <c r="AO90" s="129" t="s">
        <v>1</v>
      </c>
      <c r="AP90" s="129" t="s">
        <v>0</v>
      </c>
      <c r="AQ90" s="129"/>
      <c r="AR90" s="128"/>
      <c r="AS90" s="125"/>
      <c r="AT90" s="46"/>
      <c r="AU90" s="46"/>
      <c r="AV90" s="46"/>
      <c r="AW90" s="46"/>
      <c r="AX90" s="46"/>
      <c r="AY90" s="46"/>
    </row>
    <row r="91" spans="2:51" ht="18" customHeight="1" x14ac:dyDescent="0.25">
      <c r="B91" s="55" t="str">
        <f>IF(B2=0,"","GA22+")</f>
        <v>GA22+</v>
      </c>
      <c r="C91" s="432" t="str">
        <f>IF(B2=0,"","BRP065633 a BRP072284")</f>
        <v>BRP065633 a BRP072284</v>
      </c>
      <c r="D91" s="433"/>
      <c r="E91" s="433"/>
      <c r="F91" s="77" t="str">
        <f>IF(B2=0,"","18")</f>
        <v>18</v>
      </c>
      <c r="G91" s="419" t="str">
        <f>IF(B2=0,"","BRP072285 a BRP094855")</f>
        <v>BRP072285 a BRP094855</v>
      </c>
      <c r="H91" s="419"/>
      <c r="I91" s="419"/>
      <c r="J91" s="77" t="str">
        <f>IF(B2=0,"","19")</f>
        <v>19</v>
      </c>
      <c r="K91" s="419" t="str">
        <f>IF(B2=0,"","BQD100000 ...")</f>
        <v>BQD100000 ...</v>
      </c>
      <c r="L91" s="419"/>
      <c r="M91" s="77" t="str">
        <f>IF(B2=0,"","19")</f>
        <v>19</v>
      </c>
      <c r="N91" s="170" t="str">
        <f>IF(B2=0,"","BQD120814...")</f>
        <v>BQD120814...</v>
      </c>
      <c r="O91" s="77" t="str">
        <f>IF(B2=0,"","52")</f>
        <v>52</v>
      </c>
      <c r="P91" s="219"/>
      <c r="Q91" s="56"/>
      <c r="R91" s="46"/>
      <c r="X91" s="47" t="s">
        <v>141</v>
      </c>
      <c r="Y91" s="47" t="s">
        <v>82</v>
      </c>
      <c r="Z91" s="47" t="s">
        <v>1</v>
      </c>
      <c r="AA91" s="47" t="s">
        <v>0</v>
      </c>
      <c r="AB91" s="47"/>
      <c r="AC91" s="47"/>
      <c r="AD91" s="17"/>
      <c r="AE91" s="48"/>
      <c r="AF91" s="48"/>
      <c r="AG91" s="48"/>
      <c r="AH91" s="48"/>
      <c r="AI91" s="48"/>
      <c r="AJ91" s="48"/>
      <c r="AM91" s="129" t="s">
        <v>142</v>
      </c>
      <c r="AN91" s="129" t="s">
        <v>16</v>
      </c>
      <c r="AO91" s="129" t="s">
        <v>1</v>
      </c>
      <c r="AP91" s="129" t="s">
        <v>0</v>
      </c>
      <c r="AQ91" s="129"/>
      <c r="AR91" s="128"/>
      <c r="AS91" s="125"/>
      <c r="AT91" s="46"/>
      <c r="AU91" s="46"/>
      <c r="AV91" s="46"/>
      <c r="AW91" s="46"/>
      <c r="AX91" s="46"/>
      <c r="AY91" s="46"/>
    </row>
    <row r="92" spans="2:51" ht="18" customHeight="1" x14ac:dyDescent="0.25">
      <c r="B92" s="58" t="str">
        <f>IF(B2=0,"","GA26")</f>
        <v>GA26</v>
      </c>
      <c r="C92" s="430"/>
      <c r="D92" s="431"/>
      <c r="E92" s="431"/>
      <c r="F92" s="78"/>
      <c r="G92" s="417"/>
      <c r="H92" s="417"/>
      <c r="I92" s="417"/>
      <c r="J92" s="78"/>
      <c r="K92" s="417"/>
      <c r="L92" s="417"/>
      <c r="M92" s="78"/>
      <c r="N92" s="194" t="str">
        <f>IF(B2=0,"","BQD114081..")</f>
        <v>BQD114081..</v>
      </c>
      <c r="O92" s="78" t="str">
        <f>IF(B2=0,"","53")</f>
        <v>53</v>
      </c>
      <c r="P92" s="194" t="s">
        <v>905</v>
      </c>
      <c r="Q92" s="59">
        <v>63</v>
      </c>
      <c r="R92" s="46"/>
      <c r="X92" s="47"/>
      <c r="Y92" s="47"/>
      <c r="Z92" s="47"/>
      <c r="AA92" s="47"/>
      <c r="AB92" s="47"/>
      <c r="AC92" s="47"/>
      <c r="AD92" s="17"/>
      <c r="AE92" s="48"/>
      <c r="AF92" s="48"/>
      <c r="AG92" s="48"/>
      <c r="AH92" s="48"/>
      <c r="AI92" s="48"/>
      <c r="AJ92" s="48"/>
      <c r="AM92" s="129"/>
      <c r="AN92" s="129"/>
      <c r="AO92" s="129"/>
      <c r="AP92" s="129"/>
      <c r="AQ92" s="129"/>
      <c r="AR92" s="128"/>
      <c r="AS92" s="125"/>
      <c r="AT92" s="46"/>
      <c r="AU92" s="46"/>
      <c r="AV92" s="46"/>
      <c r="AW92" s="46"/>
      <c r="AX92" s="46"/>
      <c r="AY92" s="46"/>
    </row>
    <row r="93" spans="2:51" ht="18" customHeight="1" x14ac:dyDescent="0.25">
      <c r="B93" s="55" t="str">
        <f>IF(B2=0,"","GA26+")</f>
        <v>GA26+</v>
      </c>
      <c r="C93" s="432"/>
      <c r="D93" s="433"/>
      <c r="E93" s="433"/>
      <c r="F93" s="77"/>
      <c r="G93" s="419" t="str">
        <f>IF(B2=0,"","BRP072285 a BRP094855")</f>
        <v>BRP072285 a BRP094855</v>
      </c>
      <c r="H93" s="419"/>
      <c r="I93" s="419"/>
      <c r="J93" s="77" t="str">
        <f>IF(B2=0,"","19")</f>
        <v>19</v>
      </c>
      <c r="K93" s="419" t="str">
        <f>IF(B2=0,"","BQD100000 ...")</f>
        <v>BQD100000 ...</v>
      </c>
      <c r="L93" s="419"/>
      <c r="M93" s="77" t="str">
        <f>IF(B2=0,"","19")</f>
        <v>19</v>
      </c>
      <c r="N93" s="170" t="str">
        <f>IF(B2=0,"","BQD120814...")</f>
        <v>BQD120814...</v>
      </c>
      <c r="O93" s="77" t="str">
        <f>IF(B2=0,"","52")</f>
        <v>52</v>
      </c>
      <c r="P93" s="171"/>
      <c r="Q93" s="56"/>
      <c r="R93" s="46"/>
      <c r="X93" s="47" t="s">
        <v>140</v>
      </c>
      <c r="Y93" s="47" t="s">
        <v>82</v>
      </c>
      <c r="Z93" s="47" t="s">
        <v>1</v>
      </c>
      <c r="AA93" s="47" t="s">
        <v>0</v>
      </c>
      <c r="AB93" s="47"/>
      <c r="AC93" s="47"/>
      <c r="AD93" s="17"/>
      <c r="AE93" s="48"/>
      <c r="AF93" s="48"/>
      <c r="AG93" s="48"/>
      <c r="AH93" s="48"/>
      <c r="AI93" s="48"/>
      <c r="AJ93" s="48"/>
      <c r="AM93" s="129" t="s">
        <v>141</v>
      </c>
      <c r="AN93" s="129" t="s">
        <v>82</v>
      </c>
      <c r="AO93" s="129" t="s">
        <v>1</v>
      </c>
      <c r="AP93" s="129" t="s">
        <v>0</v>
      </c>
      <c r="AQ93" s="129"/>
      <c r="AR93" s="128"/>
      <c r="AS93" s="125"/>
      <c r="AT93" s="46"/>
      <c r="AU93" s="46"/>
      <c r="AV93" s="46"/>
      <c r="AW93" s="46"/>
      <c r="AX93" s="46"/>
      <c r="AY93" s="46"/>
    </row>
    <row r="94" spans="2:51" ht="18" customHeight="1" x14ac:dyDescent="0.25">
      <c r="B94" s="58" t="str">
        <f>IF(B2=0,"","GA30")</f>
        <v>GA30</v>
      </c>
      <c r="C94" s="191" t="str">
        <f>IF(B2=0,"","BRP065633 a BRP072284")</f>
        <v>BRP065633 a BRP072284</v>
      </c>
      <c r="D94" s="287"/>
      <c r="E94" s="287"/>
      <c r="F94" s="288" t="str">
        <f>IF(B2=0,"","18")</f>
        <v>18</v>
      </c>
      <c r="G94" s="417" t="str">
        <f>IF(B2=0,"","BRP072285 a BRP094855")</f>
        <v>BRP072285 a BRP094855</v>
      </c>
      <c r="H94" s="417"/>
      <c r="I94" s="417"/>
      <c r="J94" s="78" t="str">
        <f>IF(B2=0,"","19")</f>
        <v>19</v>
      </c>
      <c r="K94" s="417" t="str">
        <f>IF(B2=0,"","BQD100000 ...")</f>
        <v>BQD100000 ...</v>
      </c>
      <c r="L94" s="417"/>
      <c r="M94" s="78" t="str">
        <f>IF(B2=0,"","19")</f>
        <v>19</v>
      </c>
      <c r="N94" s="173" t="str">
        <f>IF(B2=0,"","BQD120814...")</f>
        <v>BQD120814...</v>
      </c>
      <c r="O94" s="288" t="str">
        <f>IF(B2=0,"","52")</f>
        <v>52</v>
      </c>
      <c r="P94" s="173"/>
      <c r="Q94" s="61"/>
      <c r="R94" s="46"/>
      <c r="X94" s="47" t="s">
        <v>138</v>
      </c>
      <c r="Y94" s="47" t="s">
        <v>135</v>
      </c>
      <c r="Z94" s="47" t="s">
        <v>10</v>
      </c>
      <c r="AA94" s="47" t="s">
        <v>9</v>
      </c>
      <c r="AB94" s="47"/>
      <c r="AC94" s="47"/>
      <c r="AD94" s="17"/>
      <c r="AE94" s="48"/>
      <c r="AF94" s="48"/>
      <c r="AG94" s="48"/>
      <c r="AH94" s="48"/>
      <c r="AI94" s="48"/>
      <c r="AJ94" s="48"/>
      <c r="AM94" s="129" t="s">
        <v>139</v>
      </c>
      <c r="AN94" s="129" t="s">
        <v>79</v>
      </c>
      <c r="AO94" s="129" t="s">
        <v>1</v>
      </c>
      <c r="AP94" s="129" t="s">
        <v>0</v>
      </c>
      <c r="AQ94" s="129"/>
      <c r="AR94" s="128"/>
      <c r="AS94" s="125"/>
      <c r="AT94" s="46"/>
      <c r="AU94" s="46"/>
      <c r="AV94" s="46"/>
      <c r="AW94" s="46"/>
      <c r="AX94" s="46"/>
      <c r="AY94" s="46"/>
    </row>
    <row r="95" spans="2:51" ht="18" customHeight="1" x14ac:dyDescent="0.25">
      <c r="B95" s="55" t="str">
        <f>IF(B2=0,"","GA30+")</f>
        <v>GA30+</v>
      </c>
      <c r="C95" s="432" t="str">
        <f>IF(B2=0,"","BRP062855 a BRP069144")</f>
        <v>BRP062855 a BRP069144</v>
      </c>
      <c r="D95" s="433"/>
      <c r="E95" s="433"/>
      <c r="F95" s="77" t="str">
        <f>IF(B2=0,"","21")</f>
        <v>21</v>
      </c>
      <c r="G95" s="192"/>
      <c r="H95" s="192"/>
      <c r="I95" s="192"/>
      <c r="J95" s="289"/>
      <c r="K95" s="498"/>
      <c r="L95" s="498"/>
      <c r="M95" s="330"/>
      <c r="N95" s="290"/>
      <c r="O95" s="330"/>
      <c r="P95" s="290"/>
      <c r="Q95" s="63"/>
      <c r="R95" s="46"/>
      <c r="S95" s="125"/>
      <c r="X95" s="47" t="s">
        <v>137</v>
      </c>
      <c r="Y95" s="47" t="s">
        <v>135</v>
      </c>
      <c r="Z95" s="47" t="s">
        <v>10</v>
      </c>
      <c r="AA95" s="47" t="s">
        <v>9</v>
      </c>
      <c r="AB95" s="47"/>
      <c r="AC95" s="47"/>
      <c r="AD95" s="17"/>
      <c r="AE95" s="48"/>
      <c r="AF95" s="48"/>
      <c r="AG95" s="48"/>
      <c r="AH95" s="48"/>
      <c r="AI95" s="48"/>
      <c r="AJ95" s="48"/>
      <c r="AM95" s="129" t="s">
        <v>138</v>
      </c>
      <c r="AN95" s="129" t="s">
        <v>135</v>
      </c>
      <c r="AO95" s="129" t="s">
        <v>10</v>
      </c>
      <c r="AP95" s="129" t="s">
        <v>9</v>
      </c>
      <c r="AQ95" s="129"/>
      <c r="AR95" s="128"/>
      <c r="AS95" s="125"/>
      <c r="AT95" s="46"/>
      <c r="AU95" s="46"/>
      <c r="AV95" s="46"/>
      <c r="AW95" s="46"/>
      <c r="AX95" s="46"/>
      <c r="AY95" s="46"/>
    </row>
    <row r="96" spans="2:51" ht="18" customHeight="1" x14ac:dyDescent="0.25">
      <c r="B96" s="58" t="str">
        <f>IF(B2=0,"","GA30+")</f>
        <v>GA30+</v>
      </c>
      <c r="C96" s="436" t="str">
        <f>IF(B2=0,"","BRP069145 a BRP088050")</f>
        <v>BRP069145 a BRP088050</v>
      </c>
      <c r="D96" s="437"/>
      <c r="E96" s="437"/>
      <c r="F96" s="78" t="str">
        <f>IF(B2=0,"","22")</f>
        <v>22</v>
      </c>
      <c r="G96" s="437" t="str">
        <f>IF(B2=0,"","BRP088051 a BRP094855")</f>
        <v>BRP088051 a BRP094855</v>
      </c>
      <c r="H96" s="437"/>
      <c r="I96" s="437"/>
      <c r="J96" s="78" t="str">
        <f>IF(B2=0,"","23")</f>
        <v>23</v>
      </c>
      <c r="K96" s="497" t="str">
        <f>IF(B2=0,"","BQD100000 ...")</f>
        <v>BQD100000 ...</v>
      </c>
      <c r="L96" s="497"/>
      <c r="M96" s="78" t="str">
        <f>IF(B2=0,"","23")</f>
        <v>23</v>
      </c>
      <c r="N96" s="194" t="str">
        <f>IF(B2=0,"","BQD113588...")</f>
        <v>BQD113588...</v>
      </c>
      <c r="O96" s="78">
        <v>57</v>
      </c>
      <c r="P96" s="166"/>
      <c r="Q96" s="59"/>
      <c r="R96" s="46"/>
      <c r="X96" s="47" t="s">
        <v>136</v>
      </c>
      <c r="Y96" s="47" t="s">
        <v>135</v>
      </c>
      <c r="Z96" s="47" t="s">
        <v>10</v>
      </c>
      <c r="AA96" s="47" t="s">
        <v>9</v>
      </c>
      <c r="AB96" s="47"/>
      <c r="AC96" s="47"/>
      <c r="AD96" s="17"/>
      <c r="AE96" s="48"/>
      <c r="AF96" s="48"/>
      <c r="AG96" s="48"/>
      <c r="AH96" s="48"/>
      <c r="AI96" s="48"/>
      <c r="AJ96" s="48"/>
      <c r="AM96" s="129" t="s">
        <v>137</v>
      </c>
      <c r="AN96" s="129" t="s">
        <v>135</v>
      </c>
      <c r="AO96" s="129" t="s">
        <v>10</v>
      </c>
      <c r="AP96" s="129" t="s">
        <v>9</v>
      </c>
      <c r="AQ96" s="129"/>
      <c r="AR96" s="128"/>
      <c r="AS96" s="125"/>
      <c r="AT96" s="46"/>
      <c r="AU96" s="46"/>
      <c r="AV96" s="46"/>
      <c r="AW96" s="46"/>
      <c r="AX96" s="46"/>
      <c r="AY96" s="46"/>
    </row>
    <row r="97" spans="2:51" ht="18" customHeight="1" x14ac:dyDescent="0.25">
      <c r="B97" s="55" t="str">
        <f>IF(B2=0,"","GA37")</f>
        <v>GA37</v>
      </c>
      <c r="C97" s="432" t="str">
        <f>IF(B2=0,"","BRP069145 a BRP088050")</f>
        <v>BRP069145 a BRP088050</v>
      </c>
      <c r="D97" s="433"/>
      <c r="E97" s="433"/>
      <c r="F97" s="77" t="str">
        <f>IF(B2=0,"","22")</f>
        <v>22</v>
      </c>
      <c r="G97" s="433" t="str">
        <f>IF(B2=0,"","BRP088051 a BRP094855")</f>
        <v>BRP088051 a BRP094855</v>
      </c>
      <c r="H97" s="433"/>
      <c r="I97" s="433"/>
      <c r="J97" s="77" t="str">
        <f>IF(B2=0,"","23")</f>
        <v>23</v>
      </c>
      <c r="K97" s="448" t="str">
        <f>IF(B2=0,"","BQD100000 ...")</f>
        <v>BQD100000 ...</v>
      </c>
      <c r="L97" s="448"/>
      <c r="M97" s="77" t="str">
        <f>IF(B2=0,"","23")</f>
        <v>23</v>
      </c>
      <c r="N97" s="219" t="str">
        <f>IF(B2=0,"","BQD113588...")</f>
        <v>BQD113588...</v>
      </c>
      <c r="O97" s="77">
        <v>57</v>
      </c>
      <c r="P97" s="171"/>
      <c r="Q97" s="56"/>
      <c r="R97" s="46"/>
      <c r="X97" s="47" t="s">
        <v>134</v>
      </c>
      <c r="Y97" s="47" t="s">
        <v>132</v>
      </c>
      <c r="Z97" s="47" t="s">
        <v>1</v>
      </c>
      <c r="AA97" s="47" t="s">
        <v>0</v>
      </c>
      <c r="AB97" s="47"/>
      <c r="AC97" s="47"/>
      <c r="AD97" s="17"/>
      <c r="AE97" s="48"/>
      <c r="AF97" s="48"/>
      <c r="AG97" s="48"/>
      <c r="AH97" s="48"/>
      <c r="AI97" s="48"/>
      <c r="AJ97" s="48"/>
      <c r="AM97" s="129" t="s">
        <v>136</v>
      </c>
      <c r="AN97" s="129" t="s">
        <v>135</v>
      </c>
      <c r="AO97" s="129" t="s">
        <v>10</v>
      </c>
      <c r="AP97" s="129" t="s">
        <v>9</v>
      </c>
      <c r="AQ97" s="129"/>
      <c r="AR97" s="128"/>
      <c r="AS97" s="125"/>
      <c r="AT97" s="46"/>
      <c r="AU97" s="46"/>
      <c r="AV97" s="46"/>
      <c r="AW97" s="46"/>
      <c r="AX97" s="46"/>
      <c r="AY97" s="46"/>
    </row>
    <row r="98" spans="2:51" ht="18" customHeight="1" x14ac:dyDescent="0.25">
      <c r="B98" s="58" t="str">
        <f>IF(B2=0,"","GA37+")</f>
        <v>GA37+</v>
      </c>
      <c r="C98" s="436" t="str">
        <f>IF(B2=0,"","BRP062855 até BRP088050")</f>
        <v>BRP062855 até BRP088050</v>
      </c>
      <c r="D98" s="437"/>
      <c r="E98" s="437"/>
      <c r="F98" s="78" t="str">
        <f>IF(B2=0,"","21")</f>
        <v>21</v>
      </c>
      <c r="G98" s="437" t="str">
        <f>IF(B2=0,"","BRP088051 a BRP094855")</f>
        <v>BRP088051 a BRP094855</v>
      </c>
      <c r="H98" s="437"/>
      <c r="I98" s="437"/>
      <c r="J98" s="78" t="str">
        <f>IF(B2=0,"","23")</f>
        <v>23</v>
      </c>
      <c r="K98" s="497" t="str">
        <f>IF(B2=0,"","BQD100000 ...")</f>
        <v>BQD100000 ...</v>
      </c>
      <c r="L98" s="497"/>
      <c r="M98" s="78" t="str">
        <f>IF(B2=0,"","23")</f>
        <v>23</v>
      </c>
      <c r="N98" s="194" t="str">
        <f>IF(B2=0,"","BQD113588...")</f>
        <v>BQD113588...</v>
      </c>
      <c r="O98" s="78">
        <v>57</v>
      </c>
      <c r="P98" s="166"/>
      <c r="Q98" s="59"/>
      <c r="R98" s="46"/>
      <c r="X98" s="47" t="s">
        <v>133</v>
      </c>
      <c r="Y98" s="47" t="s">
        <v>132</v>
      </c>
      <c r="Z98" s="47" t="s">
        <v>1</v>
      </c>
      <c r="AA98" s="47" t="s">
        <v>0</v>
      </c>
      <c r="AB98" s="47"/>
      <c r="AC98" s="47"/>
      <c r="AD98" s="17"/>
      <c r="AE98" s="48"/>
      <c r="AF98" s="48"/>
      <c r="AG98" s="48"/>
      <c r="AH98" s="48"/>
      <c r="AI98" s="48"/>
      <c r="AJ98" s="48"/>
      <c r="AM98" s="129" t="s">
        <v>134</v>
      </c>
      <c r="AN98" s="129" t="s">
        <v>132</v>
      </c>
      <c r="AO98" s="129" t="s">
        <v>1</v>
      </c>
      <c r="AP98" s="129" t="s">
        <v>0</v>
      </c>
      <c r="AQ98" s="129"/>
      <c r="AR98" s="128"/>
      <c r="AS98" s="125"/>
      <c r="AT98" s="46"/>
      <c r="AU98" s="46"/>
      <c r="AV98" s="46"/>
      <c r="AW98" s="46"/>
      <c r="AX98" s="46"/>
      <c r="AY98" s="46"/>
    </row>
    <row r="99" spans="2:51" ht="18" customHeight="1" x14ac:dyDescent="0.25">
      <c r="B99" s="55" t="str">
        <f>IF(B2=0,"","GA45")</f>
        <v>GA45</v>
      </c>
      <c r="C99" s="432" t="str">
        <f>IF(B2=0,"","BRP069145 a BRP088050")</f>
        <v>BRP069145 a BRP088050</v>
      </c>
      <c r="D99" s="433"/>
      <c r="E99" s="433"/>
      <c r="F99" s="77" t="str">
        <f>IF(B2=0,"","22")</f>
        <v>22</v>
      </c>
      <c r="G99" s="433" t="str">
        <f>IF(B2=0,"","BRP088051 a BRP094855")</f>
        <v>BRP088051 a BRP094855</v>
      </c>
      <c r="H99" s="433"/>
      <c r="I99" s="433"/>
      <c r="J99" s="77" t="str">
        <f>IF(B2=0,"","23")</f>
        <v>23</v>
      </c>
      <c r="K99" s="448" t="str">
        <f>IF(B2=0,"","BQD100000 ...")</f>
        <v>BQD100000 ...</v>
      </c>
      <c r="L99" s="448"/>
      <c r="M99" s="77" t="str">
        <f>IF(B2=0,"","23")</f>
        <v>23</v>
      </c>
      <c r="N99" s="219" t="str">
        <f>IF(B2=0,"","BQD113588...")</f>
        <v>BQD113588...</v>
      </c>
      <c r="O99" s="77">
        <v>57</v>
      </c>
      <c r="P99" s="171"/>
      <c r="Q99" s="56"/>
      <c r="R99" s="46"/>
      <c r="X99" s="47" t="s">
        <v>131</v>
      </c>
      <c r="Y99" s="47" t="s">
        <v>130</v>
      </c>
      <c r="Z99" s="47" t="s">
        <v>1</v>
      </c>
      <c r="AA99" s="47" t="s">
        <v>0</v>
      </c>
      <c r="AB99" s="47"/>
      <c r="AC99" s="47"/>
      <c r="AD99" s="17"/>
      <c r="AE99" s="48"/>
      <c r="AF99" s="48"/>
      <c r="AG99" s="48"/>
      <c r="AH99" s="48"/>
      <c r="AI99" s="48"/>
      <c r="AJ99" s="48"/>
      <c r="AM99" s="129" t="s">
        <v>133</v>
      </c>
      <c r="AN99" s="129" t="s">
        <v>132</v>
      </c>
      <c r="AO99" s="129" t="s">
        <v>1</v>
      </c>
      <c r="AP99" s="129" t="s">
        <v>0</v>
      </c>
      <c r="AQ99" s="129"/>
      <c r="AR99" s="128"/>
      <c r="AS99" s="125"/>
      <c r="AT99" s="46"/>
      <c r="AU99" s="46"/>
      <c r="AV99" s="46"/>
      <c r="AW99" s="46"/>
      <c r="AX99" s="46"/>
      <c r="AY99" s="46"/>
    </row>
    <row r="100" spans="2:51" ht="18" customHeight="1" x14ac:dyDescent="0.25">
      <c r="B100" s="58" t="str">
        <f>IF(B2=0,"","GA45+")</f>
        <v>GA45+</v>
      </c>
      <c r="C100" s="436" t="str">
        <f>IF(B2=0,"","BRP062855 até BRP088050")</f>
        <v>BRP062855 até BRP088050</v>
      </c>
      <c r="D100" s="437"/>
      <c r="E100" s="437"/>
      <c r="F100" s="78" t="str">
        <f>IF(B2=0,"","21")</f>
        <v>21</v>
      </c>
      <c r="G100" s="437" t="str">
        <f>IF(B2=0,"","BRP088051 a BRP094855")</f>
        <v>BRP088051 a BRP094855</v>
      </c>
      <c r="H100" s="437"/>
      <c r="I100" s="437"/>
      <c r="J100" s="78" t="str">
        <f>IF(B2=0,"","23")</f>
        <v>23</v>
      </c>
      <c r="K100" s="497" t="str">
        <f>IF(B2=0,"","BQD100000 ...")</f>
        <v>BQD100000 ...</v>
      </c>
      <c r="L100" s="497"/>
      <c r="M100" s="78" t="str">
        <f>IF(B2=0,"","23")</f>
        <v>23</v>
      </c>
      <c r="N100" s="194" t="str">
        <f>IF(B2=0,"","BQD113588...")</f>
        <v>BQD113588...</v>
      </c>
      <c r="O100" s="78">
        <v>57</v>
      </c>
      <c r="P100" s="166"/>
      <c r="Q100" s="59"/>
      <c r="R100" s="46"/>
      <c r="X100" s="47" t="s">
        <v>129</v>
      </c>
      <c r="Y100" s="47" t="s">
        <v>16</v>
      </c>
      <c r="Z100" s="47" t="s">
        <v>1</v>
      </c>
      <c r="AA100" s="47" t="s">
        <v>0</v>
      </c>
      <c r="AB100" s="47"/>
      <c r="AC100" s="47"/>
      <c r="AD100" s="17"/>
      <c r="AE100" s="48"/>
      <c r="AF100" s="48"/>
      <c r="AG100" s="48"/>
      <c r="AH100" s="48"/>
      <c r="AI100" s="48"/>
      <c r="AJ100" s="48"/>
      <c r="AM100" s="129" t="s">
        <v>131</v>
      </c>
      <c r="AN100" s="129" t="s">
        <v>130</v>
      </c>
      <c r="AO100" s="129" t="s">
        <v>1</v>
      </c>
      <c r="AP100" s="129" t="s">
        <v>0</v>
      </c>
      <c r="AQ100" s="129"/>
      <c r="AR100" s="128"/>
      <c r="AS100" s="125"/>
      <c r="AT100" s="46"/>
      <c r="AU100" s="46"/>
      <c r="AV100" s="46"/>
      <c r="AW100" s="46"/>
      <c r="AX100" s="46"/>
      <c r="AY100" s="46"/>
    </row>
    <row r="101" spans="2:51" ht="18" customHeight="1" x14ac:dyDescent="0.25">
      <c r="B101" s="55" t="str">
        <f>IF(B2=0,"","GA55")</f>
        <v>GA55</v>
      </c>
      <c r="C101" s="432" t="str">
        <f>IF(B2=0,"","BRP062855 até BRP088032")</f>
        <v>BRP062855 até BRP088032</v>
      </c>
      <c r="D101" s="433"/>
      <c r="E101" s="433"/>
      <c r="F101" s="77" t="str">
        <f>IF(B2=0,"","21")</f>
        <v>21</v>
      </c>
      <c r="G101" s="433" t="str">
        <f>IF(B2=0,"","BRP088033 a BRP094855")</f>
        <v>BRP088033 a BRP094855</v>
      </c>
      <c r="H101" s="433"/>
      <c r="I101" s="433"/>
      <c r="J101" s="77" t="str">
        <f>IF(B2=0,"","25")</f>
        <v>25</v>
      </c>
      <c r="K101" s="448" t="str">
        <f>IF(B2=0,"","BQD100000 ...")</f>
        <v>BQD100000 ...</v>
      </c>
      <c r="L101" s="448"/>
      <c r="M101" s="77" t="str">
        <f>IF(B2=0,"","25")</f>
        <v>25</v>
      </c>
      <c r="N101" s="219" t="str">
        <f>IF(B2=0,"","BQD111845...")</f>
        <v>BQD111845...</v>
      </c>
      <c r="O101" s="77" t="str">
        <f>IF(B2=0,"","55")</f>
        <v>55</v>
      </c>
      <c r="P101" s="171"/>
      <c r="Q101" s="56"/>
      <c r="R101" s="46"/>
      <c r="X101" s="47" t="s">
        <v>128</v>
      </c>
      <c r="Y101" s="47" t="s">
        <v>67</v>
      </c>
      <c r="Z101" s="47" t="s">
        <v>1</v>
      </c>
      <c r="AA101" s="47" t="s">
        <v>0</v>
      </c>
      <c r="AB101" s="47"/>
      <c r="AC101" s="47"/>
      <c r="AD101" s="17"/>
      <c r="AE101" s="48"/>
      <c r="AF101" s="48"/>
      <c r="AG101" s="48"/>
      <c r="AH101" s="48"/>
      <c r="AI101" s="48"/>
      <c r="AJ101" s="48"/>
      <c r="AM101" s="129" t="s">
        <v>129</v>
      </c>
      <c r="AN101" s="129" t="s">
        <v>16</v>
      </c>
      <c r="AO101" s="129" t="s">
        <v>1</v>
      </c>
      <c r="AP101" s="129" t="s">
        <v>0</v>
      </c>
      <c r="AQ101" s="129"/>
      <c r="AR101" s="128"/>
      <c r="AS101" s="125"/>
      <c r="AT101" s="46"/>
      <c r="AU101" s="46"/>
      <c r="AV101" s="46"/>
      <c r="AW101" s="46"/>
      <c r="AX101" s="46"/>
      <c r="AY101" s="46"/>
    </row>
    <row r="102" spans="2:51" ht="18" customHeight="1" x14ac:dyDescent="0.25">
      <c r="B102" s="58" t="str">
        <f>IF(B2=0,"","GA55+")</f>
        <v>GA55+</v>
      </c>
      <c r="C102" s="436" t="str">
        <f>IF(B2=0,"","BRP060774 a BRP088032")</f>
        <v>BRP060774 a BRP088032</v>
      </c>
      <c r="D102" s="437"/>
      <c r="E102" s="437"/>
      <c r="F102" s="78" t="str">
        <f>IF(B2=0,"","24")</f>
        <v>24</v>
      </c>
      <c r="G102" s="437" t="str">
        <f>IF(B2=0,"","BRP088033 a BRP094855")</f>
        <v>BRP088033 a BRP094855</v>
      </c>
      <c r="H102" s="437"/>
      <c r="I102" s="437"/>
      <c r="J102" s="78" t="str">
        <f>IF(B2=0,"","25")</f>
        <v>25</v>
      </c>
      <c r="K102" s="497" t="str">
        <f>IF(B2=0,"","BQD100000 ...")</f>
        <v>BQD100000 ...</v>
      </c>
      <c r="L102" s="497"/>
      <c r="M102" s="78" t="str">
        <f>IF(B2=0,"","25")</f>
        <v>25</v>
      </c>
      <c r="N102" s="194" t="str">
        <f>IF(B2=0,"","BQD111845...")</f>
        <v>BQD111845...</v>
      </c>
      <c r="O102" s="78" t="str">
        <f>IF(B2=0,"","55")</f>
        <v>55</v>
      </c>
      <c r="P102" s="166"/>
      <c r="Q102" s="59"/>
      <c r="R102" s="46"/>
      <c r="X102" s="47" t="s">
        <v>127</v>
      </c>
      <c r="Y102" s="47" t="s">
        <v>67</v>
      </c>
      <c r="Z102" s="47" t="s">
        <v>1</v>
      </c>
      <c r="AA102" s="47" t="s">
        <v>0</v>
      </c>
      <c r="AB102" s="47"/>
      <c r="AC102" s="47"/>
      <c r="AD102" s="17"/>
      <c r="AE102" s="48"/>
      <c r="AF102" s="48"/>
      <c r="AG102" s="48"/>
      <c r="AH102" s="48"/>
      <c r="AI102" s="48"/>
      <c r="AJ102" s="48"/>
      <c r="AM102" s="129" t="s">
        <v>128</v>
      </c>
      <c r="AN102" s="129" t="s">
        <v>67</v>
      </c>
      <c r="AO102" s="129" t="s">
        <v>1</v>
      </c>
      <c r="AP102" s="129" t="s">
        <v>0</v>
      </c>
      <c r="AQ102" s="129"/>
      <c r="AR102" s="128"/>
      <c r="AS102" s="125"/>
      <c r="AT102" s="46"/>
      <c r="AU102" s="46"/>
      <c r="AV102" s="46"/>
      <c r="AW102" s="46"/>
      <c r="AX102" s="46"/>
      <c r="AY102" s="46"/>
    </row>
    <row r="103" spans="2:51" ht="18" customHeight="1" x14ac:dyDescent="0.25">
      <c r="B103" s="55" t="str">
        <f>IF(B2=0,"","GA75")</f>
        <v>GA75</v>
      </c>
      <c r="C103" s="432" t="str">
        <f>IF(B2=0,"","BRP062855 até BRP088032")</f>
        <v>BRP062855 até BRP088032</v>
      </c>
      <c r="D103" s="433"/>
      <c r="E103" s="433"/>
      <c r="F103" s="77" t="str">
        <f>IF(B2=0,"","21")</f>
        <v>21</v>
      </c>
      <c r="G103" s="433" t="str">
        <f>IF(B2=0,"","BRP088033 a BRP094855")</f>
        <v>BRP088033 a BRP094855</v>
      </c>
      <c r="H103" s="433"/>
      <c r="I103" s="433"/>
      <c r="J103" s="77" t="str">
        <f>IF(B2=0,"","25")</f>
        <v>25</v>
      </c>
      <c r="K103" s="448" t="str">
        <f>IF(B2=0,"","BQD100000 ...")</f>
        <v>BQD100000 ...</v>
      </c>
      <c r="L103" s="448"/>
      <c r="M103" s="77" t="str">
        <f>IF(B2=0,"","25")</f>
        <v>25</v>
      </c>
      <c r="N103" s="219" t="str">
        <f>IF(B2=0,"","BQD111845...")</f>
        <v>BQD111845...</v>
      </c>
      <c r="O103" s="77" t="str">
        <f>IF(B2=0,"","55")</f>
        <v>55</v>
      </c>
      <c r="P103" s="171"/>
      <c r="Q103" s="56"/>
      <c r="R103" s="46"/>
      <c r="X103" s="47" t="s">
        <v>126</v>
      </c>
      <c r="Y103" s="47" t="s">
        <v>125</v>
      </c>
      <c r="Z103" s="47" t="s">
        <v>1</v>
      </c>
      <c r="AA103" s="47" t="s">
        <v>0</v>
      </c>
      <c r="AB103" s="47"/>
      <c r="AC103" s="47"/>
      <c r="AD103" s="17"/>
      <c r="AE103" s="48"/>
      <c r="AF103" s="48"/>
      <c r="AG103" s="48"/>
      <c r="AH103" s="48"/>
      <c r="AI103" s="48"/>
      <c r="AJ103" s="48"/>
      <c r="AM103" s="129" t="s">
        <v>127</v>
      </c>
      <c r="AN103" s="129" t="s">
        <v>67</v>
      </c>
      <c r="AO103" s="129" t="s">
        <v>1</v>
      </c>
      <c r="AP103" s="129" t="s">
        <v>0</v>
      </c>
      <c r="AQ103" s="129"/>
      <c r="AR103" s="128"/>
      <c r="AS103" s="125"/>
      <c r="AT103" s="46"/>
      <c r="AU103" s="46"/>
      <c r="AV103" s="46"/>
      <c r="AW103" s="46"/>
      <c r="AX103" s="46"/>
      <c r="AY103" s="46"/>
    </row>
    <row r="104" spans="2:51" ht="18" customHeight="1" x14ac:dyDescent="0.25">
      <c r="B104" s="58" t="str">
        <f>IF(B2=0,"","GA75+")</f>
        <v>GA75+</v>
      </c>
      <c r="C104" s="436" t="str">
        <f>IF(B2=0,"","BRP060774 a BRP088032")</f>
        <v>BRP060774 a BRP088032</v>
      </c>
      <c r="D104" s="437"/>
      <c r="E104" s="437"/>
      <c r="F104" s="78" t="str">
        <f>IF(B2=0,"","24")</f>
        <v>24</v>
      </c>
      <c r="G104" s="437" t="str">
        <f>IF(B2=0,"","BRP088033 a BRP094855")</f>
        <v>BRP088033 a BRP094855</v>
      </c>
      <c r="H104" s="437"/>
      <c r="I104" s="437"/>
      <c r="J104" s="78" t="str">
        <f>IF(B2=0,"","25")</f>
        <v>25</v>
      </c>
      <c r="K104" s="417" t="str">
        <f>IF(B2=0,"","BQD100000 ...")</f>
        <v>BQD100000 ...</v>
      </c>
      <c r="L104" s="417"/>
      <c r="M104" s="78" t="str">
        <f>IF(B2=0,"","25")</f>
        <v>25</v>
      </c>
      <c r="N104" s="194" t="str">
        <f>IF(B2=0,"","BQD111845...")</f>
        <v>BQD111845...</v>
      </c>
      <c r="O104" s="78" t="str">
        <f>IF(B2=0,"","55")</f>
        <v>55</v>
      </c>
      <c r="P104" s="166"/>
      <c r="Q104" s="59"/>
      <c r="R104" s="46"/>
      <c r="X104" s="47" t="s">
        <v>124</v>
      </c>
      <c r="Y104" s="47" t="s">
        <v>123</v>
      </c>
      <c r="Z104" s="47" t="s">
        <v>10</v>
      </c>
      <c r="AA104" s="47" t="s">
        <v>9</v>
      </c>
      <c r="AB104" s="47"/>
      <c r="AC104" s="47"/>
      <c r="AD104" s="17"/>
      <c r="AE104" s="48"/>
      <c r="AF104" s="48"/>
      <c r="AG104" s="48"/>
      <c r="AH104" s="48"/>
      <c r="AI104" s="48"/>
      <c r="AJ104" s="48"/>
      <c r="AM104" s="129" t="s">
        <v>126</v>
      </c>
      <c r="AN104" s="129" t="s">
        <v>125</v>
      </c>
      <c r="AO104" s="129" t="s">
        <v>1</v>
      </c>
      <c r="AP104" s="129" t="s">
        <v>0</v>
      </c>
      <c r="AQ104" s="129"/>
      <c r="AR104" s="128"/>
      <c r="AS104" s="125"/>
      <c r="AT104" s="46"/>
      <c r="AU104" s="46"/>
      <c r="AV104" s="46"/>
      <c r="AW104" s="46"/>
      <c r="AX104" s="46"/>
      <c r="AY104" s="46"/>
    </row>
    <row r="105" spans="2:51" ht="18" customHeight="1" x14ac:dyDescent="0.25">
      <c r="B105" s="55" t="str">
        <f>IF(B2=0,"","GA90 (AII)")</f>
        <v>GA90 (AII)</v>
      </c>
      <c r="C105" s="432" t="str">
        <f>IF(B2=0,"","BRP060774 a BRP088032")</f>
        <v>BRP060774 a BRP088032</v>
      </c>
      <c r="D105" s="433"/>
      <c r="E105" s="433"/>
      <c r="F105" s="77" t="str">
        <f>IF(B2=0,"","24")</f>
        <v>24</v>
      </c>
      <c r="G105" s="433" t="str">
        <f>IF(B2=0,"","BRP088033 a BRP094855")</f>
        <v>BRP088033 a BRP094855</v>
      </c>
      <c r="H105" s="433"/>
      <c r="I105" s="433"/>
      <c r="J105" s="77" t="str">
        <f>IF(B2=0,"","25")</f>
        <v>25</v>
      </c>
      <c r="K105" s="419" t="str">
        <f>IF(B2=0,"","BQD100000 ...")</f>
        <v>BQD100000 ...</v>
      </c>
      <c r="L105" s="419"/>
      <c r="M105" s="77" t="str">
        <f>IF(B2=0,"","25")</f>
        <v>25</v>
      </c>
      <c r="N105" s="219" t="str">
        <f>IF(B2=0,"","BQD111845...")</f>
        <v>BQD111845...</v>
      </c>
      <c r="O105" s="77" t="str">
        <f>IF(B2=0,"","55")</f>
        <v>55</v>
      </c>
      <c r="P105" s="171"/>
      <c r="Q105" s="56"/>
      <c r="R105" s="46"/>
      <c r="X105" s="47" t="s">
        <v>122</v>
      </c>
      <c r="Y105" s="47" t="s">
        <v>67</v>
      </c>
      <c r="Z105" s="47" t="s">
        <v>1</v>
      </c>
      <c r="AA105" s="47" t="s">
        <v>0</v>
      </c>
      <c r="AB105" s="47"/>
      <c r="AC105" s="47"/>
      <c r="AD105" s="17"/>
      <c r="AE105" s="48"/>
      <c r="AF105" s="48"/>
      <c r="AG105" s="48"/>
      <c r="AH105" s="48"/>
      <c r="AI105" s="48"/>
      <c r="AJ105" s="48"/>
      <c r="AM105" s="129" t="s">
        <v>124</v>
      </c>
      <c r="AN105" s="129" t="s">
        <v>123</v>
      </c>
      <c r="AO105" s="129" t="s">
        <v>10</v>
      </c>
      <c r="AP105" s="129" t="s">
        <v>9</v>
      </c>
      <c r="AQ105" s="129"/>
      <c r="AR105" s="128"/>
      <c r="AS105" s="125"/>
      <c r="AT105" s="46"/>
      <c r="AU105" s="46"/>
      <c r="AV105" s="46"/>
      <c r="AW105" s="46"/>
      <c r="AX105" s="46"/>
      <c r="AY105" s="46"/>
    </row>
    <row r="106" spans="2:51" ht="18" customHeight="1" x14ac:dyDescent="0.25">
      <c r="B106" s="58" t="str">
        <f>IF(B2=0,"","GA90+ New")</f>
        <v>GA90+ New</v>
      </c>
      <c r="C106" s="193"/>
      <c r="D106" s="194"/>
      <c r="E106" s="194"/>
      <c r="F106" s="78"/>
      <c r="G106" s="437" t="str">
        <f>IF(B2=0,"","BRP071853 a BRP094855")</f>
        <v>BRP071853 a BRP094855</v>
      </c>
      <c r="H106" s="437"/>
      <c r="I106" s="437"/>
      <c r="J106" s="78" t="str">
        <f>IF(B2=0,"","26")</f>
        <v>26</v>
      </c>
      <c r="K106" s="417" t="str">
        <f>IF(B2=0,"","BQD100000 ...")</f>
        <v>BQD100000 ...</v>
      </c>
      <c r="L106" s="417"/>
      <c r="M106" s="78" t="str">
        <f>IF(B2=0,"","26")</f>
        <v>26</v>
      </c>
      <c r="N106" s="166"/>
      <c r="O106" s="78"/>
      <c r="P106" s="166"/>
      <c r="Q106" s="59"/>
      <c r="R106" s="46"/>
      <c r="X106" s="47" t="s">
        <v>121</v>
      </c>
      <c r="Y106" s="47" t="s">
        <v>22</v>
      </c>
      <c r="Z106" s="47" t="s">
        <v>1</v>
      </c>
      <c r="AA106" s="47" t="s">
        <v>0</v>
      </c>
      <c r="AB106" s="47"/>
      <c r="AC106" s="47"/>
      <c r="AD106" s="17"/>
      <c r="AE106" s="48"/>
      <c r="AF106" s="48"/>
      <c r="AG106" s="48"/>
      <c r="AH106" s="48"/>
      <c r="AI106" s="48"/>
      <c r="AJ106" s="48"/>
      <c r="AM106" s="129" t="s">
        <v>122</v>
      </c>
      <c r="AN106" s="129" t="s">
        <v>67</v>
      </c>
      <c r="AO106" s="129" t="s">
        <v>1</v>
      </c>
      <c r="AP106" s="129" t="s">
        <v>0</v>
      </c>
      <c r="AQ106" s="129"/>
      <c r="AR106" s="128"/>
      <c r="AS106" s="125"/>
      <c r="AT106" s="46"/>
      <c r="AU106" s="46"/>
      <c r="AV106" s="46"/>
      <c r="AW106" s="46"/>
      <c r="AX106" s="46"/>
      <c r="AY106" s="46"/>
    </row>
    <row r="107" spans="2:51" ht="18" customHeight="1" x14ac:dyDescent="0.25">
      <c r="B107" s="55" t="str">
        <f>IF(B2=0,"","GA110 - (Basic)")</f>
        <v>GA110 - (Basic)</v>
      </c>
      <c r="C107" s="195"/>
      <c r="D107" s="196"/>
      <c r="E107" s="196"/>
      <c r="F107" s="289"/>
      <c r="G107" s="433" t="str">
        <f>IF(B2=0,"","BRP076034 a BRP094855")</f>
        <v>BRP076034 a BRP094855</v>
      </c>
      <c r="H107" s="433"/>
      <c r="I107" s="433"/>
      <c r="J107" s="77" t="str">
        <f>IF(B2=0,"","27")</f>
        <v>27</v>
      </c>
      <c r="K107" s="419" t="str">
        <f>IF(B2=0,"","BQD100000 ...")</f>
        <v>BQD100000 ...</v>
      </c>
      <c r="L107" s="419"/>
      <c r="M107" s="77" t="str">
        <f>IF(B2=0,"","27")</f>
        <v>27</v>
      </c>
      <c r="N107" s="171"/>
      <c r="O107" s="289"/>
      <c r="P107" s="171"/>
      <c r="Q107" s="63"/>
      <c r="R107" s="46"/>
      <c r="X107" s="47" t="s">
        <v>120</v>
      </c>
      <c r="Y107" s="47" t="s">
        <v>119</v>
      </c>
      <c r="Z107" s="47" t="s">
        <v>10</v>
      </c>
      <c r="AA107" s="47" t="s">
        <v>9</v>
      </c>
      <c r="AB107" s="47"/>
      <c r="AC107" s="47"/>
      <c r="AD107" s="17"/>
      <c r="AE107" s="48"/>
      <c r="AF107" s="48"/>
      <c r="AG107" s="48"/>
      <c r="AH107" s="48"/>
      <c r="AI107" s="48"/>
      <c r="AJ107" s="48"/>
      <c r="AM107" s="129" t="s">
        <v>121</v>
      </c>
      <c r="AN107" s="129" t="s">
        <v>22</v>
      </c>
      <c r="AO107" s="129" t="s">
        <v>1</v>
      </c>
      <c r="AP107" s="129" t="s">
        <v>0</v>
      </c>
      <c r="AQ107" s="129"/>
      <c r="AR107" s="128"/>
      <c r="AS107" s="125"/>
      <c r="AT107" s="46"/>
      <c r="AU107" s="46"/>
      <c r="AV107" s="46"/>
      <c r="AW107" s="46"/>
      <c r="AX107" s="46"/>
      <c r="AY107" s="46"/>
    </row>
    <row r="108" spans="2:51" ht="18" customHeight="1" x14ac:dyDescent="0.25">
      <c r="B108" s="58" t="str">
        <f>IF(B2=0,"","GA110+ New")</f>
        <v>GA110+ New</v>
      </c>
      <c r="C108" s="193"/>
      <c r="D108" s="194"/>
      <c r="E108" s="194"/>
      <c r="F108" s="78"/>
      <c r="G108" s="437" t="str">
        <f>IF(B2=0,"","BRP071853 a BRP094855")</f>
        <v>BRP071853 a BRP094855</v>
      </c>
      <c r="H108" s="437"/>
      <c r="I108" s="437"/>
      <c r="J108" s="78" t="str">
        <f>IF(B2=0,"","36")</f>
        <v>36</v>
      </c>
      <c r="K108" s="417" t="str">
        <f>IF(B2=0,"","BQD100000 ...")</f>
        <v>BQD100000 ...</v>
      </c>
      <c r="L108" s="417"/>
      <c r="M108" s="78" t="str">
        <f>IF(B2=0,"","36")</f>
        <v>36</v>
      </c>
      <c r="N108" s="166"/>
      <c r="O108" s="78"/>
      <c r="P108" s="166"/>
      <c r="Q108" s="59"/>
      <c r="R108" s="46"/>
      <c r="X108" s="47" t="s">
        <v>118</v>
      </c>
      <c r="Y108" s="47" t="s">
        <v>2</v>
      </c>
      <c r="Z108" s="47" t="s">
        <v>1</v>
      </c>
      <c r="AA108" s="47" t="s">
        <v>0</v>
      </c>
      <c r="AB108" s="47"/>
      <c r="AC108" s="47"/>
      <c r="AD108" s="17"/>
      <c r="AE108" s="48"/>
      <c r="AF108" s="48"/>
      <c r="AG108" s="48"/>
      <c r="AH108" s="48"/>
      <c r="AI108" s="48"/>
      <c r="AJ108" s="48"/>
      <c r="AM108" s="129" t="s">
        <v>120</v>
      </c>
      <c r="AN108" s="129" t="s">
        <v>119</v>
      </c>
      <c r="AO108" s="129" t="s">
        <v>10</v>
      </c>
      <c r="AP108" s="129" t="s">
        <v>9</v>
      </c>
      <c r="AQ108" s="129"/>
      <c r="AR108" s="128"/>
      <c r="AS108" s="125"/>
      <c r="AT108" s="46"/>
      <c r="AU108" s="46"/>
      <c r="AV108" s="46"/>
      <c r="AW108" s="46"/>
      <c r="AX108" s="46"/>
      <c r="AY108" s="46"/>
    </row>
    <row r="109" spans="2:51" ht="18" customHeight="1" x14ac:dyDescent="0.25">
      <c r="B109" s="55" t="str">
        <f>IF(B2=0,"","GA132 - (Basic)")</f>
        <v>GA132 - (Basic)</v>
      </c>
      <c r="C109" s="195"/>
      <c r="D109" s="196"/>
      <c r="E109" s="196"/>
      <c r="F109" s="289"/>
      <c r="G109" s="433" t="str">
        <f>IF(B2=0,"","BRP076034 a BRP094855")</f>
        <v>BRP076034 a BRP094855</v>
      </c>
      <c r="H109" s="433"/>
      <c r="I109" s="433"/>
      <c r="J109" s="77" t="str">
        <f>IF(B2=0,"","27")</f>
        <v>27</v>
      </c>
      <c r="K109" s="419" t="str">
        <f>IF(B2=0,"","BQD100000 ...")</f>
        <v>BQD100000 ...</v>
      </c>
      <c r="L109" s="419"/>
      <c r="M109" s="77" t="str">
        <f>IF(B2=0,"","27")</f>
        <v>27</v>
      </c>
      <c r="N109" s="171"/>
      <c r="O109" s="289"/>
      <c r="P109" s="171"/>
      <c r="Q109" s="63"/>
      <c r="R109" s="46"/>
      <c r="X109" s="47" t="s">
        <v>117</v>
      </c>
      <c r="Y109" s="47" t="s">
        <v>26</v>
      </c>
      <c r="Z109" s="47" t="s">
        <v>1</v>
      </c>
      <c r="AA109" s="47" t="s">
        <v>0</v>
      </c>
      <c r="AB109" s="47"/>
      <c r="AC109" s="47"/>
      <c r="AD109" s="17"/>
      <c r="AE109" s="48"/>
      <c r="AF109" s="48"/>
      <c r="AG109" s="48"/>
      <c r="AH109" s="48"/>
      <c r="AI109" s="48"/>
      <c r="AJ109" s="48"/>
      <c r="AM109" s="129" t="s">
        <v>118</v>
      </c>
      <c r="AN109" s="129" t="s">
        <v>2</v>
      </c>
      <c r="AO109" s="129" t="s">
        <v>1</v>
      </c>
      <c r="AP109" s="129" t="s">
        <v>0</v>
      </c>
      <c r="AQ109" s="129"/>
      <c r="AR109" s="128"/>
      <c r="AS109" s="125"/>
      <c r="AT109" s="46"/>
      <c r="AU109" s="46"/>
      <c r="AV109" s="46"/>
      <c r="AW109" s="46"/>
      <c r="AX109" s="46"/>
      <c r="AY109" s="46"/>
    </row>
    <row r="110" spans="2:51" ht="18" customHeight="1" x14ac:dyDescent="0.25">
      <c r="B110" s="58" t="str">
        <f>IF(B2=0,"","GA132+ New")</f>
        <v>GA132+ New</v>
      </c>
      <c r="C110" s="193"/>
      <c r="D110" s="194"/>
      <c r="E110" s="194"/>
      <c r="F110" s="78"/>
      <c r="G110" s="437" t="str">
        <f>IF(B2=0,"","BRP071853 a BRP094855")</f>
        <v>BRP071853 a BRP094855</v>
      </c>
      <c r="H110" s="437"/>
      <c r="I110" s="437"/>
      <c r="J110" s="78" t="str">
        <f>IF(B2=0,"","37")</f>
        <v>37</v>
      </c>
      <c r="K110" s="417" t="str">
        <f>IF(B2=0,"","BQD100000 ...")</f>
        <v>BQD100000 ...</v>
      </c>
      <c r="L110" s="417"/>
      <c r="M110" s="78" t="str">
        <f>IF(B2=0,"","37")</f>
        <v>37</v>
      </c>
      <c r="N110" s="166"/>
      <c r="O110" s="78"/>
      <c r="P110" s="166"/>
      <c r="Q110" s="59"/>
      <c r="R110" s="46"/>
      <c r="X110" s="47" t="s">
        <v>116</v>
      </c>
      <c r="Y110" s="47" t="s">
        <v>115</v>
      </c>
      <c r="Z110" s="47" t="s">
        <v>1</v>
      </c>
      <c r="AA110" s="47" t="s">
        <v>0</v>
      </c>
      <c r="AB110" s="47"/>
      <c r="AC110" s="47"/>
      <c r="AD110" s="17"/>
      <c r="AE110" s="48"/>
      <c r="AF110" s="48"/>
      <c r="AG110" s="48"/>
      <c r="AH110" s="48"/>
      <c r="AI110" s="48"/>
      <c r="AJ110" s="48"/>
      <c r="AM110" s="129" t="s">
        <v>117</v>
      </c>
      <c r="AN110" s="129" t="s">
        <v>26</v>
      </c>
      <c r="AO110" s="129" t="s">
        <v>1</v>
      </c>
      <c r="AP110" s="129" t="s">
        <v>0</v>
      </c>
      <c r="AQ110" s="129"/>
      <c r="AR110" s="128"/>
      <c r="AS110" s="125"/>
      <c r="AT110" s="46"/>
      <c r="AU110" s="46"/>
      <c r="AV110" s="46"/>
      <c r="AW110" s="46"/>
      <c r="AX110" s="46"/>
      <c r="AY110" s="46"/>
    </row>
    <row r="111" spans="2:51" ht="18" customHeight="1" x14ac:dyDescent="0.25">
      <c r="B111" s="55" t="str">
        <f>IF(B2=0,"","GA160 - (Basic)")</f>
        <v>GA160 - (Basic)</v>
      </c>
      <c r="C111" s="195"/>
      <c r="D111" s="196"/>
      <c r="E111" s="196"/>
      <c r="F111" s="289"/>
      <c r="G111" s="433" t="str">
        <f>IF(B2=0,"","BRP076034 a BRP094855")</f>
        <v>BRP076034 a BRP094855</v>
      </c>
      <c r="H111" s="433"/>
      <c r="I111" s="433"/>
      <c r="J111" s="77" t="str">
        <f>IF(B2=0,"","27")</f>
        <v>27</v>
      </c>
      <c r="K111" s="419" t="str">
        <f>IF(B2=0,"","BQD100000 ...")</f>
        <v>BQD100000 ...</v>
      </c>
      <c r="L111" s="419"/>
      <c r="M111" s="77" t="str">
        <f>IF(B2=0,"","27")</f>
        <v>27</v>
      </c>
      <c r="N111" s="171"/>
      <c r="O111" s="289"/>
      <c r="P111" s="171"/>
      <c r="Q111" s="63"/>
      <c r="R111" s="46"/>
      <c r="X111" s="47" t="s">
        <v>114</v>
      </c>
      <c r="Y111" s="47" t="s">
        <v>113</v>
      </c>
      <c r="Z111" s="47" t="s">
        <v>1</v>
      </c>
      <c r="AA111" s="47" t="s">
        <v>0</v>
      </c>
      <c r="AB111" s="47"/>
      <c r="AC111" s="47"/>
      <c r="AD111" s="17"/>
      <c r="AE111" s="48"/>
      <c r="AF111" s="48"/>
      <c r="AG111" s="48"/>
      <c r="AH111" s="48"/>
      <c r="AI111" s="48"/>
      <c r="AJ111" s="48"/>
      <c r="AM111" s="129" t="s">
        <v>116</v>
      </c>
      <c r="AN111" s="129" t="s">
        <v>115</v>
      </c>
      <c r="AO111" s="129" t="s">
        <v>1</v>
      </c>
      <c r="AP111" s="129" t="s">
        <v>0</v>
      </c>
      <c r="AQ111" s="129"/>
      <c r="AR111" s="128"/>
      <c r="AS111" s="125"/>
      <c r="AT111" s="46"/>
      <c r="AU111" s="46"/>
      <c r="AV111" s="46"/>
      <c r="AW111" s="46"/>
      <c r="AX111" s="46"/>
      <c r="AY111" s="46"/>
    </row>
    <row r="112" spans="2:51" ht="18" customHeight="1" x14ac:dyDescent="0.25">
      <c r="B112" s="58" t="str">
        <f>IF(B2=0,"","GA160+ New")</f>
        <v>GA160+ New</v>
      </c>
      <c r="C112" s="193"/>
      <c r="D112" s="194"/>
      <c r="E112" s="194"/>
      <c r="F112" s="78"/>
      <c r="G112" s="437" t="str">
        <f>IF(B2=0,"","BRP071853 a BRP094855")</f>
        <v>BRP071853 a BRP094855</v>
      </c>
      <c r="H112" s="437"/>
      <c r="I112" s="437"/>
      <c r="J112" s="78" t="str">
        <f>IF(B2=0,"","38")</f>
        <v>38</v>
      </c>
      <c r="K112" s="417" t="str">
        <f>IF(B2=0,"","BQD100000 ...")</f>
        <v>BQD100000 ...</v>
      </c>
      <c r="L112" s="417"/>
      <c r="M112" s="78" t="str">
        <f>IF(B2=0,"","38")</f>
        <v>38</v>
      </c>
      <c r="N112" s="166"/>
      <c r="O112" s="78"/>
      <c r="P112" s="166"/>
      <c r="Q112" s="59"/>
      <c r="R112" s="46"/>
      <c r="X112" s="47" t="s">
        <v>112</v>
      </c>
      <c r="Y112" s="47" t="s">
        <v>111</v>
      </c>
      <c r="Z112" s="47" t="s">
        <v>1</v>
      </c>
      <c r="AA112" s="47" t="s">
        <v>0</v>
      </c>
      <c r="AB112" s="47"/>
      <c r="AC112" s="47"/>
      <c r="AD112" s="17"/>
      <c r="AE112" s="48"/>
      <c r="AF112" s="48"/>
      <c r="AG112" s="48"/>
      <c r="AH112" s="48"/>
      <c r="AI112" s="48"/>
      <c r="AJ112" s="48"/>
      <c r="AM112" s="129" t="s">
        <v>114</v>
      </c>
      <c r="AN112" s="129" t="s">
        <v>113</v>
      </c>
      <c r="AO112" s="129" t="s">
        <v>1</v>
      </c>
      <c r="AP112" s="129" t="s">
        <v>0</v>
      </c>
      <c r="AQ112" s="129"/>
      <c r="AR112" s="128"/>
      <c r="AS112" s="125"/>
      <c r="AT112" s="46"/>
      <c r="AU112" s="46"/>
      <c r="AV112" s="46"/>
      <c r="AW112" s="46"/>
      <c r="AX112" s="46"/>
      <c r="AY112" s="46"/>
    </row>
    <row r="113" spans="1:51" ht="18" customHeight="1" x14ac:dyDescent="0.25">
      <c r="B113" s="55" t="str">
        <f>IF(B2=0,"","GA90+  GAZelle")</f>
        <v>GA90+  GAZelle</v>
      </c>
      <c r="C113" s="197"/>
      <c r="D113" s="291"/>
      <c r="E113" s="291"/>
      <c r="F113" s="292"/>
      <c r="G113" s="291"/>
      <c r="H113" s="291"/>
      <c r="I113" s="291"/>
      <c r="J113" s="292"/>
      <c r="K113" s="293"/>
      <c r="L113" s="293"/>
      <c r="M113" s="292"/>
      <c r="N113" s="290" t="str">
        <f>IF(B2=0,"","BQD105762...")</f>
        <v>BQD105762...</v>
      </c>
      <c r="O113" s="77" t="str">
        <f>IF(B2=0,"","43")</f>
        <v>43</v>
      </c>
      <c r="P113" s="290"/>
      <c r="Q113" s="86"/>
      <c r="R113" s="46"/>
      <c r="X113" s="47" t="s">
        <v>110</v>
      </c>
      <c r="Y113" s="47" t="s">
        <v>109</v>
      </c>
      <c r="Z113" s="47" t="s">
        <v>1</v>
      </c>
      <c r="AA113" s="47" t="s">
        <v>0</v>
      </c>
      <c r="AB113" s="47"/>
      <c r="AC113" s="47"/>
      <c r="AD113" s="17"/>
      <c r="AE113" s="48"/>
      <c r="AF113" s="48"/>
      <c r="AG113" s="48"/>
      <c r="AH113" s="48"/>
      <c r="AI113" s="48"/>
      <c r="AJ113" s="48"/>
      <c r="AM113" s="129" t="s">
        <v>112</v>
      </c>
      <c r="AN113" s="129" t="s">
        <v>111</v>
      </c>
      <c r="AO113" s="129" t="s">
        <v>1</v>
      </c>
      <c r="AP113" s="129" t="s">
        <v>0</v>
      </c>
      <c r="AQ113" s="129"/>
      <c r="AR113" s="128"/>
      <c r="AS113" s="125"/>
      <c r="AT113" s="46"/>
      <c r="AU113" s="46"/>
      <c r="AV113" s="46"/>
      <c r="AW113" s="46"/>
      <c r="AX113" s="46"/>
      <c r="AY113" s="46"/>
    </row>
    <row r="114" spans="1:51" ht="18" customHeight="1" x14ac:dyDescent="0.25">
      <c r="B114" s="58" t="str">
        <f>IF(B2=0,"","GA110  GAZelle")</f>
        <v>GA110  GAZelle</v>
      </c>
      <c r="C114" s="193"/>
      <c r="D114" s="194"/>
      <c r="E114" s="194"/>
      <c r="F114" s="78"/>
      <c r="G114" s="437"/>
      <c r="H114" s="437"/>
      <c r="I114" s="437"/>
      <c r="J114" s="78"/>
      <c r="K114" s="417"/>
      <c r="L114" s="417"/>
      <c r="M114" s="78"/>
      <c r="N114" s="173" t="str">
        <f>IF(B2=0,"","BQD105762...")</f>
        <v>BQD105762...</v>
      </c>
      <c r="O114" s="78" t="str">
        <f>IF(B2=0,"","43")</f>
        <v>43</v>
      </c>
      <c r="P114" s="173"/>
      <c r="Q114" s="59"/>
      <c r="R114" s="46"/>
      <c r="X114" s="47" t="s">
        <v>112</v>
      </c>
      <c r="Y114" s="47" t="s">
        <v>111</v>
      </c>
      <c r="Z114" s="47" t="s">
        <v>1</v>
      </c>
      <c r="AA114" s="47" t="s">
        <v>0</v>
      </c>
      <c r="AB114" s="47"/>
      <c r="AC114" s="47"/>
      <c r="AD114" s="17"/>
      <c r="AE114" s="48"/>
      <c r="AF114" s="48"/>
      <c r="AG114" s="48"/>
      <c r="AH114" s="48"/>
      <c r="AI114" s="48"/>
      <c r="AJ114" s="48"/>
      <c r="AM114" s="129" t="s">
        <v>114</v>
      </c>
      <c r="AN114" s="129" t="s">
        <v>113</v>
      </c>
      <c r="AO114" s="129" t="s">
        <v>1</v>
      </c>
      <c r="AP114" s="129" t="s">
        <v>0</v>
      </c>
      <c r="AQ114" s="129"/>
      <c r="AR114" s="128"/>
      <c r="AS114" s="125"/>
      <c r="AT114" s="46"/>
      <c r="AU114" s="46"/>
      <c r="AV114" s="46"/>
      <c r="AW114" s="46"/>
      <c r="AX114" s="46"/>
      <c r="AY114" s="46"/>
    </row>
    <row r="115" spans="1:51" ht="18" customHeight="1" x14ac:dyDescent="0.25">
      <c r="B115" s="55" t="str">
        <f>IF(B2=0,"","GA132  GAZelle")</f>
        <v>GA132  GAZelle</v>
      </c>
      <c r="C115" s="197"/>
      <c r="D115" s="291"/>
      <c r="E115" s="291"/>
      <c r="F115" s="292"/>
      <c r="G115" s="291"/>
      <c r="H115" s="291"/>
      <c r="I115" s="291"/>
      <c r="J115" s="292"/>
      <c r="K115" s="293"/>
      <c r="L115" s="293"/>
      <c r="M115" s="292"/>
      <c r="N115" s="290" t="str">
        <f>IF(B2=0,"","BQD105762...")</f>
        <v>BQD105762...</v>
      </c>
      <c r="O115" s="77" t="str">
        <f>IF(B2=0,"","43")</f>
        <v>43</v>
      </c>
      <c r="P115" s="290"/>
      <c r="Q115" s="86"/>
      <c r="R115" s="46"/>
      <c r="X115" s="47" t="s">
        <v>110</v>
      </c>
      <c r="Y115" s="47" t="s">
        <v>109</v>
      </c>
      <c r="Z115" s="47" t="s">
        <v>1</v>
      </c>
      <c r="AA115" s="47" t="s">
        <v>0</v>
      </c>
      <c r="AB115" s="47"/>
      <c r="AC115" s="47"/>
      <c r="AD115" s="17"/>
      <c r="AE115" s="48"/>
      <c r="AF115" s="48"/>
      <c r="AG115" s="48"/>
      <c r="AH115" s="48"/>
      <c r="AI115" s="48"/>
      <c r="AJ115" s="48"/>
      <c r="AM115" s="129" t="s">
        <v>112</v>
      </c>
      <c r="AN115" s="129" t="s">
        <v>111</v>
      </c>
      <c r="AO115" s="129" t="s">
        <v>1</v>
      </c>
      <c r="AP115" s="129" t="s">
        <v>0</v>
      </c>
      <c r="AQ115" s="129"/>
      <c r="AR115" s="128"/>
      <c r="AS115" s="125"/>
      <c r="AT115" s="46"/>
      <c r="AU115" s="46"/>
      <c r="AV115" s="46"/>
      <c r="AW115" s="46"/>
      <c r="AX115" s="46"/>
      <c r="AY115" s="46"/>
    </row>
    <row r="116" spans="1:51" ht="18" customHeight="1" x14ac:dyDescent="0.25">
      <c r="B116" s="58" t="str">
        <f>IF(B2=0,"","GA160  GAZelle")</f>
        <v>GA160  GAZelle</v>
      </c>
      <c r="C116" s="193"/>
      <c r="D116" s="194"/>
      <c r="E116" s="194"/>
      <c r="F116" s="78"/>
      <c r="G116" s="437"/>
      <c r="H116" s="437"/>
      <c r="I116" s="437"/>
      <c r="J116" s="78"/>
      <c r="K116" s="417"/>
      <c r="L116" s="417"/>
      <c r="M116" s="78"/>
      <c r="N116" s="173" t="str">
        <f>IF(B2=0,"","BQD105762...")</f>
        <v>BQD105762...</v>
      </c>
      <c r="O116" s="78" t="str">
        <f>IF(B2=0,"","43")</f>
        <v>43</v>
      </c>
      <c r="P116" s="173"/>
      <c r="Q116" s="59"/>
      <c r="R116" s="46"/>
      <c r="X116" s="47" t="s">
        <v>112</v>
      </c>
      <c r="Y116" s="47" t="s">
        <v>111</v>
      </c>
      <c r="Z116" s="47" t="s">
        <v>1</v>
      </c>
      <c r="AA116" s="47" t="s">
        <v>0</v>
      </c>
      <c r="AB116" s="47"/>
      <c r="AC116" s="47"/>
      <c r="AD116" s="17"/>
      <c r="AE116" s="48"/>
      <c r="AF116" s="48"/>
      <c r="AG116" s="48"/>
      <c r="AH116" s="48"/>
      <c r="AI116" s="48"/>
      <c r="AJ116" s="48"/>
      <c r="AM116" s="129" t="s">
        <v>114</v>
      </c>
      <c r="AN116" s="129" t="s">
        <v>113</v>
      </c>
      <c r="AO116" s="129" t="s">
        <v>1</v>
      </c>
      <c r="AP116" s="129" t="s">
        <v>0</v>
      </c>
      <c r="AQ116" s="129"/>
      <c r="AR116" s="128"/>
      <c r="AS116" s="125"/>
      <c r="AT116" s="46"/>
      <c r="AU116" s="46"/>
      <c r="AV116" s="46"/>
      <c r="AW116" s="46"/>
      <c r="AX116" s="46"/>
      <c r="AY116" s="46"/>
    </row>
    <row r="117" spans="1:51" ht="18" customHeight="1" thickBot="1" x14ac:dyDescent="0.3">
      <c r="B117" s="68"/>
      <c r="C117" s="261"/>
      <c r="D117" s="262"/>
      <c r="E117" s="262"/>
      <c r="F117" s="294"/>
      <c r="G117" s="262"/>
      <c r="H117" s="262"/>
      <c r="I117" s="262"/>
      <c r="J117" s="294"/>
      <c r="K117" s="264"/>
      <c r="L117" s="264"/>
      <c r="M117" s="294"/>
      <c r="N117" s="295"/>
      <c r="O117" s="294"/>
      <c r="P117" s="295"/>
      <c r="Q117" s="263"/>
      <c r="R117" s="46"/>
      <c r="X117" s="47" t="s">
        <v>110</v>
      </c>
      <c r="Y117" s="47" t="s">
        <v>109</v>
      </c>
      <c r="Z117" s="47" t="s">
        <v>1</v>
      </c>
      <c r="AA117" s="47" t="s">
        <v>0</v>
      </c>
      <c r="AB117" s="47"/>
      <c r="AC117" s="47"/>
      <c r="AD117" s="17"/>
      <c r="AE117" s="48"/>
      <c r="AF117" s="48"/>
      <c r="AG117" s="48"/>
      <c r="AH117" s="48"/>
      <c r="AI117" s="48"/>
      <c r="AJ117" s="48"/>
      <c r="AM117" s="129" t="s">
        <v>112</v>
      </c>
      <c r="AN117" s="129" t="s">
        <v>111</v>
      </c>
      <c r="AO117" s="129" t="s">
        <v>1</v>
      </c>
      <c r="AP117" s="129" t="s">
        <v>0</v>
      </c>
      <c r="AQ117" s="129"/>
      <c r="AR117" s="128"/>
      <c r="AS117" s="125"/>
      <c r="AT117" s="46"/>
      <c r="AU117" s="46"/>
      <c r="AV117" s="46"/>
      <c r="AW117" s="46"/>
      <c r="AX117" s="46"/>
      <c r="AY117" s="46"/>
    </row>
    <row r="118" spans="1:51" ht="18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17"/>
      <c r="AM118" s="129" t="s">
        <v>158</v>
      </c>
      <c r="AN118" s="129" t="s">
        <v>67</v>
      </c>
      <c r="AO118" s="129" t="s">
        <v>1</v>
      </c>
      <c r="AP118" s="129" t="s">
        <v>0</v>
      </c>
      <c r="AQ118" s="129"/>
      <c r="AR118" s="128"/>
    </row>
    <row r="119" spans="1:51" ht="18" customHeight="1" x14ac:dyDescent="0.25">
      <c r="C119" s="17"/>
      <c r="D119" s="447" t="s">
        <v>744</v>
      </c>
      <c r="E119" s="447"/>
      <c r="F119" s="447"/>
      <c r="G119" s="447"/>
      <c r="H119" s="447"/>
      <c r="I119" s="447"/>
      <c r="J119" s="447"/>
      <c r="K119" s="447"/>
      <c r="L119" s="447"/>
      <c r="M119" s="447"/>
      <c r="N119" s="447"/>
      <c r="O119" s="447"/>
      <c r="P119" s="447"/>
      <c r="Q119" s="447"/>
      <c r="R119" s="46"/>
      <c r="X119" s="47" t="s">
        <v>156</v>
      </c>
      <c r="Y119" s="47" t="s">
        <v>65</v>
      </c>
      <c r="Z119" s="47" t="s">
        <v>1</v>
      </c>
      <c r="AA119" s="47" t="s">
        <v>0</v>
      </c>
      <c r="AB119" s="47"/>
      <c r="AC119" s="47"/>
      <c r="AD119" s="17"/>
      <c r="AE119" s="48"/>
      <c r="AF119" s="48"/>
      <c r="AG119" s="48"/>
      <c r="AH119" s="48"/>
      <c r="AI119" s="48"/>
      <c r="AJ119" s="48"/>
      <c r="AM119" s="129" t="s">
        <v>157</v>
      </c>
      <c r="AN119" s="129" t="s">
        <v>67</v>
      </c>
      <c r="AO119" s="129" t="s">
        <v>1</v>
      </c>
      <c r="AP119" s="129" t="s">
        <v>0</v>
      </c>
      <c r="AQ119" s="129"/>
      <c r="AR119" s="128"/>
      <c r="AS119" s="125"/>
      <c r="AT119" s="46"/>
      <c r="AU119" s="46"/>
      <c r="AV119" s="46"/>
      <c r="AW119" s="46"/>
      <c r="AX119" s="46"/>
      <c r="AY119" s="46"/>
    </row>
    <row r="120" spans="1:51" ht="18" customHeight="1" x14ac:dyDescent="0.25">
      <c r="C120" s="17"/>
      <c r="D120" s="447"/>
      <c r="E120" s="447"/>
      <c r="F120" s="447"/>
      <c r="G120" s="447"/>
      <c r="H120" s="447"/>
      <c r="I120" s="447"/>
      <c r="J120" s="447"/>
      <c r="K120" s="447"/>
      <c r="L120" s="447"/>
      <c r="M120" s="447"/>
      <c r="N120" s="447"/>
      <c r="O120" s="447"/>
      <c r="P120" s="447"/>
      <c r="Q120" s="447"/>
      <c r="R120" s="46"/>
      <c r="X120" s="47" t="s">
        <v>155</v>
      </c>
      <c r="Y120" s="47" t="s">
        <v>26</v>
      </c>
      <c r="Z120" s="47" t="s">
        <v>1</v>
      </c>
      <c r="AA120" s="47" t="s">
        <v>0</v>
      </c>
      <c r="AB120" s="47"/>
      <c r="AC120" s="47"/>
      <c r="AD120" s="17"/>
      <c r="AE120" s="48"/>
      <c r="AF120" s="48"/>
      <c r="AG120" s="48"/>
      <c r="AH120" s="48"/>
      <c r="AI120" s="48"/>
      <c r="AJ120" s="48"/>
      <c r="AM120" s="129" t="s">
        <v>156</v>
      </c>
      <c r="AN120" s="129" t="s">
        <v>65</v>
      </c>
      <c r="AO120" s="129" t="s">
        <v>1</v>
      </c>
      <c r="AP120" s="129" t="s">
        <v>0</v>
      </c>
      <c r="AQ120" s="129"/>
      <c r="AR120" s="128"/>
      <c r="AS120" s="125"/>
      <c r="AT120" s="46"/>
      <c r="AU120" s="46"/>
      <c r="AV120" s="46"/>
      <c r="AW120" s="46"/>
      <c r="AX120" s="46"/>
      <c r="AY120" s="46"/>
    </row>
    <row r="121" spans="1:51" ht="18" customHeight="1" x14ac:dyDescent="0.25">
      <c r="C121" s="17"/>
      <c r="D121" s="447"/>
      <c r="E121" s="447"/>
      <c r="F121" s="447"/>
      <c r="G121" s="447"/>
      <c r="H121" s="447"/>
      <c r="I121" s="447"/>
      <c r="J121" s="447"/>
      <c r="K121" s="447"/>
      <c r="L121" s="447"/>
      <c r="M121" s="447"/>
      <c r="N121" s="447"/>
      <c r="O121" s="447"/>
      <c r="P121" s="447"/>
      <c r="Q121" s="447"/>
      <c r="R121" s="46"/>
      <c r="X121" s="47" t="s">
        <v>154</v>
      </c>
      <c r="Y121" s="47" t="s">
        <v>153</v>
      </c>
      <c r="Z121" s="47" t="s">
        <v>10</v>
      </c>
      <c r="AA121" s="47" t="s">
        <v>9</v>
      </c>
      <c r="AB121" s="47"/>
      <c r="AC121" s="47"/>
      <c r="AD121" s="17"/>
      <c r="AE121" s="48"/>
      <c r="AF121" s="48"/>
      <c r="AG121" s="48"/>
      <c r="AH121" s="48"/>
      <c r="AI121" s="48"/>
      <c r="AJ121" s="48"/>
      <c r="AM121" s="129" t="s">
        <v>155</v>
      </c>
      <c r="AN121" s="129" t="s">
        <v>26</v>
      </c>
      <c r="AO121" s="129" t="s">
        <v>1</v>
      </c>
      <c r="AP121" s="129" t="s">
        <v>0</v>
      </c>
      <c r="AQ121" s="129"/>
      <c r="AR121" s="128"/>
      <c r="AS121" s="125"/>
      <c r="AT121" s="46"/>
      <c r="AU121" s="46"/>
      <c r="AV121" s="46"/>
      <c r="AW121" s="46"/>
      <c r="AX121" s="46"/>
      <c r="AY121" s="46"/>
    </row>
    <row r="122" spans="1:51" ht="18" customHeight="1" x14ac:dyDescent="0.25">
      <c r="C122" s="17"/>
      <c r="D122" s="447"/>
      <c r="E122" s="447"/>
      <c r="F122" s="447"/>
      <c r="G122" s="447"/>
      <c r="H122" s="447"/>
      <c r="I122" s="447"/>
      <c r="J122" s="447"/>
      <c r="K122" s="447"/>
      <c r="L122" s="447"/>
      <c r="M122" s="447"/>
      <c r="N122" s="447"/>
      <c r="O122" s="447"/>
      <c r="P122" s="447"/>
      <c r="Q122" s="447"/>
      <c r="R122" s="46"/>
      <c r="X122" s="47" t="s">
        <v>152</v>
      </c>
      <c r="Y122" s="47" t="s">
        <v>151</v>
      </c>
      <c r="Z122" s="47" t="s">
        <v>1</v>
      </c>
      <c r="AA122" s="47" t="s">
        <v>0</v>
      </c>
      <c r="AB122" s="47"/>
      <c r="AC122" s="47"/>
      <c r="AD122" s="17"/>
      <c r="AE122" s="48"/>
      <c r="AF122" s="48"/>
      <c r="AG122" s="48"/>
      <c r="AH122" s="48"/>
      <c r="AI122" s="48"/>
      <c r="AJ122" s="48"/>
      <c r="AM122" s="129" t="s">
        <v>154</v>
      </c>
      <c r="AN122" s="129" t="s">
        <v>153</v>
      </c>
      <c r="AO122" s="129" t="s">
        <v>10</v>
      </c>
      <c r="AP122" s="129" t="s">
        <v>9</v>
      </c>
      <c r="AQ122" s="129"/>
      <c r="AR122" s="128"/>
      <c r="AS122" s="125"/>
      <c r="AT122" s="46"/>
      <c r="AU122" s="46"/>
      <c r="AV122" s="46"/>
      <c r="AW122" s="46"/>
      <c r="AX122" s="46"/>
      <c r="AY122" s="46"/>
    </row>
    <row r="123" spans="1:51" ht="18" customHeight="1" thickBot="1" x14ac:dyDescent="0.3">
      <c r="E123" s="51"/>
      <c r="F123" s="51"/>
      <c r="G123" s="52"/>
      <c r="H123" s="52"/>
      <c r="I123" s="52"/>
      <c r="J123" s="52"/>
      <c r="K123" s="51"/>
      <c r="L123" s="51"/>
      <c r="M123" s="51"/>
      <c r="N123" s="51"/>
      <c r="P123" s="51"/>
      <c r="R123" s="46"/>
      <c r="X123" s="47" t="s">
        <v>150</v>
      </c>
      <c r="Y123" s="47" t="s">
        <v>149</v>
      </c>
      <c r="Z123" s="47" t="s">
        <v>10</v>
      </c>
      <c r="AA123" s="47" t="s">
        <v>9</v>
      </c>
      <c r="AB123" s="47"/>
      <c r="AC123" s="47"/>
      <c r="AD123" s="17"/>
      <c r="AE123" s="48"/>
      <c r="AF123" s="48"/>
      <c r="AG123" s="48"/>
      <c r="AH123" s="48"/>
      <c r="AI123" s="48"/>
      <c r="AJ123" s="48"/>
      <c r="AM123" s="129" t="s">
        <v>152</v>
      </c>
      <c r="AN123" s="129" t="s">
        <v>151</v>
      </c>
      <c r="AO123" s="129" t="s">
        <v>1</v>
      </c>
      <c r="AP123" s="129" t="s">
        <v>0</v>
      </c>
      <c r="AQ123" s="129"/>
      <c r="AR123" s="128"/>
      <c r="AS123" s="125"/>
      <c r="AT123" s="46"/>
      <c r="AU123" s="46"/>
      <c r="AV123" s="46"/>
      <c r="AW123" s="46"/>
      <c r="AX123" s="46"/>
      <c r="AY123" s="46"/>
    </row>
    <row r="124" spans="1:51" ht="18" customHeight="1" thickBot="1" x14ac:dyDescent="0.3">
      <c r="B124" s="53" t="s">
        <v>177</v>
      </c>
      <c r="C124" s="424" t="s">
        <v>194</v>
      </c>
      <c r="D124" s="425"/>
      <c r="E124" s="425"/>
      <c r="F124" s="425"/>
      <c r="G124" s="425"/>
      <c r="H124" s="425"/>
      <c r="I124" s="425"/>
      <c r="J124" s="425"/>
      <c r="K124" s="425"/>
      <c r="L124" s="425"/>
      <c r="M124" s="425"/>
      <c r="N124" s="425"/>
      <c r="O124" s="426"/>
      <c r="P124" s="223"/>
      <c r="Q124" s="224"/>
      <c r="R124" s="46"/>
      <c r="X124" s="47"/>
      <c r="Y124" s="47"/>
      <c r="Z124" s="47"/>
      <c r="AA124" s="47"/>
      <c r="AB124" s="47"/>
      <c r="AC124" s="47"/>
      <c r="AD124" s="17"/>
      <c r="AE124" s="48"/>
      <c r="AF124" s="48"/>
      <c r="AG124" s="48"/>
      <c r="AH124" s="48"/>
      <c r="AI124" s="48"/>
      <c r="AJ124" s="48"/>
      <c r="AM124" s="129"/>
      <c r="AN124" s="129"/>
      <c r="AO124" s="129"/>
      <c r="AP124" s="129"/>
      <c r="AQ124" s="129"/>
      <c r="AR124" s="128"/>
      <c r="AS124" s="125"/>
      <c r="AT124" s="46"/>
      <c r="AU124" s="46"/>
      <c r="AV124" s="46"/>
      <c r="AW124" s="46"/>
      <c r="AX124" s="46"/>
      <c r="AY124" s="46"/>
    </row>
    <row r="125" spans="1:51" ht="18" customHeight="1" x14ac:dyDescent="0.25">
      <c r="B125" s="58" t="str">
        <f>IF(B2=0,"","GA 7 VSD+")</f>
        <v>GA 7 VSD+</v>
      </c>
      <c r="C125" s="296"/>
      <c r="D125" s="297"/>
      <c r="E125" s="297"/>
      <c r="F125" s="298"/>
      <c r="G125" s="499" t="str">
        <f>IF(B2=0,"","API250001 ...")</f>
        <v>API250001 ...</v>
      </c>
      <c r="H125" s="499"/>
      <c r="I125" s="499"/>
      <c r="J125" s="76" t="str">
        <f>IF(B2=0,"","39")</f>
        <v>39</v>
      </c>
      <c r="K125" s="299"/>
      <c r="L125" s="299"/>
      <c r="M125" s="76"/>
      <c r="N125" s="180" t="str">
        <f>IF(B2=0,"","BQD100429...")</f>
        <v>BQD100429...</v>
      </c>
      <c r="O125" s="298" t="str">
        <f>IF(B2=0,"","46")</f>
        <v>46</v>
      </c>
      <c r="P125" s="180" t="s">
        <v>906</v>
      </c>
      <c r="Q125" s="300">
        <v>64</v>
      </c>
      <c r="R125" s="46"/>
      <c r="X125" s="47" t="s">
        <v>108</v>
      </c>
      <c r="Y125" s="47" t="s">
        <v>106</v>
      </c>
      <c r="Z125" s="47" t="s">
        <v>10</v>
      </c>
      <c r="AA125" s="47" t="s">
        <v>9</v>
      </c>
      <c r="AB125" s="47"/>
      <c r="AC125" s="47"/>
      <c r="AD125" s="17"/>
      <c r="AE125" s="48"/>
      <c r="AF125" s="48"/>
      <c r="AG125" s="48"/>
      <c r="AH125" s="48"/>
      <c r="AI125" s="48"/>
      <c r="AJ125" s="48"/>
      <c r="AM125" s="129" t="s">
        <v>110</v>
      </c>
      <c r="AN125" s="129" t="s">
        <v>109</v>
      </c>
      <c r="AO125" s="129" t="s">
        <v>1</v>
      </c>
      <c r="AP125" s="129" t="s">
        <v>0</v>
      </c>
      <c r="AQ125" s="129"/>
      <c r="AR125" s="128"/>
      <c r="AS125" s="125"/>
      <c r="AT125" s="46"/>
      <c r="AU125" s="46"/>
      <c r="AV125" s="46"/>
      <c r="AW125" s="46"/>
      <c r="AX125" s="46"/>
      <c r="AY125" s="46"/>
    </row>
    <row r="126" spans="1:51" ht="18" customHeight="1" x14ac:dyDescent="0.25">
      <c r="A126" s="14"/>
      <c r="B126" s="55" t="str">
        <f>IF(B2=0,"","GA 11 VSD+")</f>
        <v>GA 11 VSD+</v>
      </c>
      <c r="C126" s="197"/>
      <c r="D126" s="291"/>
      <c r="E126" s="291"/>
      <c r="F126" s="292"/>
      <c r="G126" s="433" t="str">
        <f>IF(B2=0,"","API250001 ...")</f>
        <v>API250001 ...</v>
      </c>
      <c r="H126" s="433"/>
      <c r="I126" s="433"/>
      <c r="J126" s="77" t="str">
        <f>IF(B2=0,"","39")</f>
        <v>39</v>
      </c>
      <c r="K126" s="199"/>
      <c r="L126" s="199"/>
      <c r="M126" s="77"/>
      <c r="N126" s="290" t="str">
        <f>IF(B2=0,"","BQD100429...")</f>
        <v>BQD100429...</v>
      </c>
      <c r="O126" s="292" t="str">
        <f>IF(B2=0,"","46")</f>
        <v>46</v>
      </c>
      <c r="P126" s="290" t="s">
        <v>906</v>
      </c>
      <c r="Q126" s="86">
        <v>64</v>
      </c>
      <c r="R126" s="46"/>
      <c r="X126" s="47" t="s">
        <v>107</v>
      </c>
      <c r="Y126" s="47" t="s">
        <v>106</v>
      </c>
      <c r="Z126" s="47" t="s">
        <v>10</v>
      </c>
      <c r="AA126" s="47" t="s">
        <v>9</v>
      </c>
      <c r="AB126" s="47"/>
      <c r="AC126" s="47"/>
      <c r="AD126" s="17"/>
      <c r="AE126" s="48"/>
      <c r="AF126" s="48"/>
      <c r="AG126" s="48"/>
      <c r="AH126" s="48"/>
      <c r="AI126" s="48"/>
      <c r="AJ126" s="48"/>
      <c r="AM126" s="129" t="s">
        <v>108</v>
      </c>
      <c r="AN126" s="129" t="s">
        <v>106</v>
      </c>
      <c r="AO126" s="129" t="s">
        <v>10</v>
      </c>
      <c r="AP126" s="129" t="s">
        <v>9</v>
      </c>
      <c r="AQ126" s="129"/>
      <c r="AR126" s="128"/>
      <c r="AS126" s="125"/>
      <c r="AT126" s="46"/>
      <c r="AU126" s="46"/>
      <c r="AV126" s="46"/>
      <c r="AW126" s="46"/>
      <c r="AX126" s="46"/>
      <c r="AY126" s="46"/>
    </row>
    <row r="127" spans="1:51" ht="18" customHeight="1" x14ac:dyDescent="0.25">
      <c r="A127" s="14"/>
      <c r="B127" s="58" t="str">
        <f>IF(B2=0,"","GA 15 VSD+")</f>
        <v>GA 15 VSD+</v>
      </c>
      <c r="C127" s="191"/>
      <c r="D127" s="287"/>
      <c r="E127" s="287"/>
      <c r="F127" s="288"/>
      <c r="G127" s="437" t="str">
        <f>IF(B2=0,"","API250001 ...")</f>
        <v>API250001 ...</v>
      </c>
      <c r="H127" s="437"/>
      <c r="I127" s="437"/>
      <c r="J127" s="78" t="str">
        <f>IF(B2=0,"","39")</f>
        <v>39</v>
      </c>
      <c r="K127" s="198"/>
      <c r="L127" s="198"/>
      <c r="M127" s="78"/>
      <c r="N127" s="173" t="str">
        <f>IF(B2=0,"","BQD100429...")</f>
        <v>BQD100429...</v>
      </c>
      <c r="O127" s="288" t="str">
        <f>IF(B2=0,"","46")</f>
        <v>46</v>
      </c>
      <c r="P127" s="173" t="s">
        <v>906</v>
      </c>
      <c r="Q127" s="61">
        <v>64</v>
      </c>
      <c r="R127" s="46"/>
      <c r="X127" s="47" t="s">
        <v>105</v>
      </c>
      <c r="Y127" s="47" t="s">
        <v>104</v>
      </c>
      <c r="Z127" s="47" t="s">
        <v>1</v>
      </c>
      <c r="AA127" s="47" t="s">
        <v>0</v>
      </c>
      <c r="AB127" s="47"/>
      <c r="AC127" s="47"/>
      <c r="AD127" s="17"/>
      <c r="AE127" s="48"/>
      <c r="AF127" s="48"/>
      <c r="AG127" s="48"/>
      <c r="AH127" s="48"/>
      <c r="AI127" s="48"/>
      <c r="AJ127" s="48"/>
      <c r="AM127" s="129" t="s">
        <v>107</v>
      </c>
      <c r="AN127" s="129" t="s">
        <v>106</v>
      </c>
      <c r="AO127" s="129" t="s">
        <v>10</v>
      </c>
      <c r="AP127" s="129" t="s">
        <v>9</v>
      </c>
      <c r="AQ127" s="129"/>
      <c r="AR127" s="128"/>
      <c r="AS127" s="125"/>
      <c r="AT127" s="46"/>
      <c r="AU127" s="46"/>
      <c r="AV127" s="46"/>
      <c r="AW127" s="46"/>
      <c r="AX127" s="46"/>
      <c r="AY127" s="46"/>
    </row>
    <row r="128" spans="1:51" ht="18" customHeight="1" x14ac:dyDescent="0.25">
      <c r="A128" s="14"/>
      <c r="B128" s="55" t="str">
        <f>IF(B2=0,"","GA 18 VSD+")</f>
        <v>GA 18 VSD+</v>
      </c>
      <c r="C128" s="197"/>
      <c r="D128" s="291"/>
      <c r="E128" s="291"/>
      <c r="F128" s="292"/>
      <c r="G128" s="433"/>
      <c r="H128" s="433"/>
      <c r="I128" s="433"/>
      <c r="J128" s="77"/>
      <c r="K128" s="419"/>
      <c r="L128" s="419"/>
      <c r="M128" s="77"/>
      <c r="N128" s="170" t="str">
        <f>IF(B2=0,"","BQD104127 ...")</f>
        <v>BQD104127 ...</v>
      </c>
      <c r="O128" s="292" t="str">
        <f>IF(B2=0,"","40")</f>
        <v>40</v>
      </c>
      <c r="P128" s="170"/>
      <c r="Q128" s="86"/>
      <c r="R128" s="46"/>
      <c r="X128" s="47" t="s">
        <v>103</v>
      </c>
      <c r="Y128" s="47" t="s">
        <v>100</v>
      </c>
      <c r="Z128" s="47" t="s">
        <v>10</v>
      </c>
      <c r="AA128" s="47" t="s">
        <v>9</v>
      </c>
      <c r="AB128" s="47"/>
      <c r="AC128" s="47"/>
      <c r="AD128" s="17"/>
      <c r="AE128" s="48"/>
      <c r="AF128" s="48"/>
      <c r="AG128" s="48"/>
      <c r="AH128" s="48"/>
      <c r="AI128" s="48"/>
      <c r="AJ128" s="48"/>
      <c r="AM128" s="129" t="s">
        <v>105</v>
      </c>
      <c r="AN128" s="129" t="s">
        <v>104</v>
      </c>
      <c r="AO128" s="129" t="s">
        <v>1</v>
      </c>
      <c r="AP128" s="129" t="s">
        <v>0</v>
      </c>
      <c r="AQ128" s="129"/>
      <c r="AR128" s="128"/>
      <c r="AS128" s="125"/>
      <c r="AT128" s="46"/>
      <c r="AU128" s="46"/>
      <c r="AV128" s="46"/>
      <c r="AW128" s="46"/>
      <c r="AX128" s="46"/>
      <c r="AY128" s="46"/>
    </row>
    <row r="129" spans="1:51" ht="18" customHeight="1" x14ac:dyDescent="0.25">
      <c r="A129" s="14"/>
      <c r="B129" s="58" t="str">
        <f>IF(B2=0,"","GA 22 VSD+")</f>
        <v>GA 22 VSD+</v>
      </c>
      <c r="C129" s="436"/>
      <c r="D129" s="437"/>
      <c r="E129" s="437"/>
      <c r="F129" s="78"/>
      <c r="G129" s="437"/>
      <c r="H129" s="437"/>
      <c r="I129" s="437"/>
      <c r="J129" s="78"/>
      <c r="K129" s="417"/>
      <c r="L129" s="417"/>
      <c r="M129" s="78"/>
      <c r="N129" s="173" t="str">
        <f>IF(B2=0,"","BQD104127 ...")</f>
        <v>BQD104127 ...</v>
      </c>
      <c r="O129" s="78" t="str">
        <f>IF(B2=0,"","40")</f>
        <v>40</v>
      </c>
      <c r="P129" s="173"/>
      <c r="Q129" s="59"/>
      <c r="R129" s="46"/>
      <c r="X129" s="47" t="s">
        <v>102</v>
      </c>
      <c r="Y129" s="47" t="s">
        <v>100</v>
      </c>
      <c r="Z129" s="47" t="s">
        <v>10</v>
      </c>
      <c r="AA129" s="47" t="s">
        <v>9</v>
      </c>
      <c r="AB129" s="47"/>
      <c r="AC129" s="47"/>
      <c r="AD129" s="17"/>
      <c r="AE129" s="48"/>
      <c r="AF129" s="48"/>
      <c r="AG129" s="48"/>
      <c r="AH129" s="48"/>
      <c r="AI129" s="48"/>
      <c r="AJ129" s="48"/>
      <c r="AM129" s="129" t="s">
        <v>103</v>
      </c>
      <c r="AN129" s="129" t="s">
        <v>100</v>
      </c>
      <c r="AO129" s="129" t="s">
        <v>10</v>
      </c>
      <c r="AP129" s="129" t="s">
        <v>9</v>
      </c>
      <c r="AQ129" s="129"/>
      <c r="AR129" s="128"/>
      <c r="AS129" s="125"/>
      <c r="AT129" s="46"/>
      <c r="AU129" s="46"/>
      <c r="AV129" s="46"/>
      <c r="AW129" s="46"/>
      <c r="AX129" s="46"/>
      <c r="AY129" s="46"/>
    </row>
    <row r="130" spans="1:51" ht="18" customHeight="1" x14ac:dyDescent="0.25">
      <c r="A130" s="14"/>
      <c r="B130" s="55" t="str">
        <f>IF(B2=0,"","GA 26 VSD+")</f>
        <v>GA 26 VSD+</v>
      </c>
      <c r="C130" s="432"/>
      <c r="D130" s="433"/>
      <c r="E130" s="433"/>
      <c r="F130" s="77"/>
      <c r="G130" s="433"/>
      <c r="H130" s="433"/>
      <c r="I130" s="433"/>
      <c r="J130" s="77"/>
      <c r="K130" s="419"/>
      <c r="L130" s="419"/>
      <c r="M130" s="77"/>
      <c r="N130" s="170" t="str">
        <f>IF(B2=0,"","BQD104127 ...")</f>
        <v>BQD104127 ...</v>
      </c>
      <c r="O130" s="292" t="str">
        <f>IF(B2=0,"","40")</f>
        <v>40</v>
      </c>
      <c r="P130" s="170"/>
      <c r="Q130" s="86"/>
      <c r="R130" s="46"/>
      <c r="X130" s="47" t="s">
        <v>101</v>
      </c>
      <c r="Y130" s="47" t="s">
        <v>100</v>
      </c>
      <c r="Z130" s="47" t="s">
        <v>10</v>
      </c>
      <c r="AA130" s="47" t="s">
        <v>9</v>
      </c>
      <c r="AB130" s="47"/>
      <c r="AC130" s="47"/>
      <c r="AD130" s="17"/>
      <c r="AE130" s="48"/>
      <c r="AF130" s="48"/>
      <c r="AG130" s="48"/>
      <c r="AH130" s="48"/>
      <c r="AI130" s="48"/>
      <c r="AJ130" s="48"/>
      <c r="AM130" s="129" t="s">
        <v>102</v>
      </c>
      <c r="AN130" s="129" t="s">
        <v>100</v>
      </c>
      <c r="AO130" s="129" t="s">
        <v>10</v>
      </c>
      <c r="AP130" s="129" t="s">
        <v>9</v>
      </c>
      <c r="AQ130" s="129"/>
      <c r="AR130" s="128"/>
      <c r="AS130" s="125"/>
      <c r="AT130" s="46"/>
      <c r="AU130" s="46"/>
      <c r="AV130" s="46"/>
      <c r="AW130" s="46"/>
      <c r="AX130" s="46"/>
      <c r="AY130" s="46"/>
    </row>
    <row r="131" spans="1:51" ht="18" customHeight="1" x14ac:dyDescent="0.25">
      <c r="A131" s="14"/>
      <c r="B131" s="58" t="str">
        <f>IF(B2=0,"","GA 30 VSD+")</f>
        <v>GA 30 VSD+</v>
      </c>
      <c r="C131" s="441"/>
      <c r="D131" s="442"/>
      <c r="E131" s="442"/>
      <c r="F131" s="288"/>
      <c r="G131" s="437"/>
      <c r="H131" s="437"/>
      <c r="I131" s="437"/>
      <c r="J131" s="78"/>
      <c r="K131" s="417"/>
      <c r="L131" s="417"/>
      <c r="M131" s="78"/>
      <c r="N131" s="173" t="str">
        <f>IF(B2=0,"","BQD104127 ...")</f>
        <v>BQD104127 ...</v>
      </c>
      <c r="O131" s="288" t="str">
        <f>IF(B2=0,"","40")</f>
        <v>40</v>
      </c>
      <c r="P131" s="173"/>
      <c r="Q131" s="61"/>
      <c r="R131" s="46"/>
      <c r="X131" s="47" t="s">
        <v>99</v>
      </c>
      <c r="Y131" s="47" t="s">
        <v>62</v>
      </c>
      <c r="Z131" s="47" t="s">
        <v>1</v>
      </c>
      <c r="AA131" s="47" t="s">
        <v>0</v>
      </c>
      <c r="AB131" s="47"/>
      <c r="AC131" s="47"/>
      <c r="AD131" s="17"/>
      <c r="AE131" s="48"/>
      <c r="AF131" s="48"/>
      <c r="AG131" s="48"/>
      <c r="AH131" s="48"/>
      <c r="AI131" s="48"/>
      <c r="AJ131" s="48"/>
      <c r="AM131" s="129" t="s">
        <v>101</v>
      </c>
      <c r="AN131" s="129" t="s">
        <v>100</v>
      </c>
      <c r="AO131" s="129" t="s">
        <v>10</v>
      </c>
      <c r="AP131" s="129" t="s">
        <v>9</v>
      </c>
      <c r="AQ131" s="129"/>
      <c r="AR131" s="128"/>
      <c r="AS131" s="125"/>
      <c r="AT131" s="46"/>
      <c r="AU131" s="46"/>
      <c r="AV131" s="46"/>
      <c r="AW131" s="46"/>
      <c r="AX131" s="46"/>
      <c r="AY131" s="46"/>
    </row>
    <row r="132" spans="1:51" ht="18" customHeight="1" x14ac:dyDescent="0.25">
      <c r="A132" s="14"/>
      <c r="B132" s="55" t="str">
        <f>IF(B2=0,"","GA 37 VSD+")</f>
        <v>GA 37 VSD+</v>
      </c>
      <c r="C132" s="432"/>
      <c r="D132" s="433"/>
      <c r="E132" s="433"/>
      <c r="F132" s="77"/>
      <c r="G132" s="433"/>
      <c r="H132" s="433"/>
      <c r="I132" s="433"/>
      <c r="J132" s="77"/>
      <c r="K132" s="419"/>
      <c r="L132" s="419"/>
      <c r="M132" s="77"/>
      <c r="N132" s="170" t="str">
        <f>IF(B2=0,"","BQD104127 ...")</f>
        <v>BQD104127 ...</v>
      </c>
      <c r="O132" s="292" t="str">
        <f>IF(B2=0,"","40")</f>
        <v>40</v>
      </c>
      <c r="P132" s="170"/>
      <c r="Q132" s="86"/>
      <c r="R132" s="46"/>
      <c r="X132" s="47" t="s">
        <v>98</v>
      </c>
      <c r="Y132" s="47" t="s">
        <v>22</v>
      </c>
      <c r="Z132" s="47" t="s">
        <v>1</v>
      </c>
      <c r="AA132" s="47" t="s">
        <v>0</v>
      </c>
      <c r="AB132" s="47"/>
      <c r="AC132" s="47"/>
      <c r="AD132" s="17"/>
      <c r="AE132" s="48"/>
      <c r="AF132" s="48"/>
      <c r="AG132" s="48"/>
      <c r="AH132" s="48"/>
      <c r="AI132" s="48"/>
      <c r="AJ132" s="48"/>
      <c r="AM132" s="129" t="s">
        <v>99</v>
      </c>
      <c r="AN132" s="129" t="s">
        <v>62</v>
      </c>
      <c r="AO132" s="129" t="s">
        <v>1</v>
      </c>
      <c r="AP132" s="129" t="s">
        <v>0</v>
      </c>
      <c r="AQ132" s="129"/>
      <c r="AR132" s="128"/>
      <c r="AS132" s="125"/>
      <c r="AT132" s="46"/>
      <c r="AU132" s="46"/>
      <c r="AV132" s="46"/>
      <c r="AW132" s="46"/>
      <c r="AX132" s="46"/>
      <c r="AY132" s="46"/>
    </row>
    <row r="133" spans="1:51" ht="18" customHeight="1" x14ac:dyDescent="0.25">
      <c r="A133" s="14"/>
      <c r="B133" s="58" t="str">
        <f>IF(B2=0,"","GA 37 VSD++")</f>
        <v>GA 37 VSD++</v>
      </c>
      <c r="C133" s="436"/>
      <c r="D133" s="437"/>
      <c r="E133" s="437"/>
      <c r="F133" s="78"/>
      <c r="G133" s="437"/>
      <c r="H133" s="437"/>
      <c r="I133" s="437"/>
      <c r="J133" s="78"/>
      <c r="K133" s="417"/>
      <c r="L133" s="417"/>
      <c r="M133" s="78"/>
      <c r="N133" s="173" t="str">
        <f>IF(B2=0,"","BQD110170...")</f>
        <v>BQD110170...</v>
      </c>
      <c r="O133" s="78" t="str">
        <f>IF(B2=0,"","56")</f>
        <v>56</v>
      </c>
      <c r="P133" s="173" t="str">
        <f>IF(B2=0,"","BQD113588...")</f>
        <v>BQD113588...</v>
      </c>
      <c r="Q133" s="59">
        <v>59</v>
      </c>
      <c r="R133" s="46"/>
      <c r="X133" s="47" t="s">
        <v>102</v>
      </c>
      <c r="Y133" s="47" t="s">
        <v>100</v>
      </c>
      <c r="Z133" s="47" t="s">
        <v>10</v>
      </c>
      <c r="AA133" s="47" t="s">
        <v>9</v>
      </c>
      <c r="AB133" s="47"/>
      <c r="AC133" s="47"/>
      <c r="AD133" s="17"/>
      <c r="AE133" s="48"/>
      <c r="AF133" s="48"/>
      <c r="AG133" s="48"/>
      <c r="AH133" s="48"/>
      <c r="AI133" s="48"/>
      <c r="AJ133" s="48"/>
      <c r="AM133" s="129" t="s">
        <v>103</v>
      </c>
      <c r="AN133" s="129" t="s">
        <v>100</v>
      </c>
      <c r="AO133" s="129" t="s">
        <v>10</v>
      </c>
      <c r="AP133" s="129" t="s">
        <v>9</v>
      </c>
      <c r="AQ133" s="129"/>
      <c r="AR133" s="128"/>
      <c r="AS133" s="125"/>
      <c r="AT133" s="46"/>
      <c r="AU133" s="46"/>
      <c r="AV133" s="46"/>
      <c r="AW133" s="46"/>
      <c r="AX133" s="46"/>
      <c r="AY133" s="46"/>
    </row>
    <row r="134" spans="1:51" ht="18" customHeight="1" x14ac:dyDescent="0.25">
      <c r="A134" s="14"/>
      <c r="B134" s="55" t="str">
        <f>IF(B2=0,"","GA 45 VSD+")</f>
        <v>GA 45 VSD+</v>
      </c>
      <c r="C134" s="432"/>
      <c r="D134" s="433"/>
      <c r="E134" s="433"/>
      <c r="F134" s="77"/>
      <c r="G134" s="433"/>
      <c r="H134" s="433"/>
      <c r="I134" s="433"/>
      <c r="J134" s="77"/>
      <c r="K134" s="419"/>
      <c r="L134" s="419"/>
      <c r="M134" s="77"/>
      <c r="N134" s="170" t="str">
        <f>IF(B2=0,"","BQD110170...")</f>
        <v>BQD110170...</v>
      </c>
      <c r="O134" s="292" t="str">
        <f>IF(B2=0,"","56")</f>
        <v>56</v>
      </c>
      <c r="P134" s="170" t="str">
        <f>IF(B2=0,"","BQD113588...")</f>
        <v>BQD113588...</v>
      </c>
      <c r="Q134" s="86">
        <v>59</v>
      </c>
      <c r="R134" s="46"/>
      <c r="X134" s="47" t="s">
        <v>101</v>
      </c>
      <c r="Y134" s="47" t="s">
        <v>100</v>
      </c>
      <c r="Z134" s="47" t="s">
        <v>10</v>
      </c>
      <c r="AA134" s="47" t="s">
        <v>9</v>
      </c>
      <c r="AB134" s="47"/>
      <c r="AC134" s="47"/>
      <c r="AD134" s="17"/>
      <c r="AE134" s="48"/>
      <c r="AF134" s="48"/>
      <c r="AG134" s="48"/>
      <c r="AH134" s="48"/>
      <c r="AI134" s="48"/>
      <c r="AJ134" s="48"/>
      <c r="AM134" s="129" t="s">
        <v>102</v>
      </c>
      <c r="AN134" s="129" t="s">
        <v>100</v>
      </c>
      <c r="AO134" s="129" t="s">
        <v>10</v>
      </c>
      <c r="AP134" s="129" t="s">
        <v>9</v>
      </c>
      <c r="AQ134" s="129"/>
      <c r="AR134" s="128"/>
      <c r="AS134" s="125"/>
      <c r="AT134" s="46"/>
      <c r="AU134" s="46"/>
      <c r="AV134" s="46"/>
      <c r="AW134" s="46"/>
      <c r="AX134" s="46"/>
      <c r="AY134" s="46"/>
    </row>
    <row r="135" spans="1:51" ht="18" customHeight="1" x14ac:dyDescent="0.25">
      <c r="A135" s="14"/>
      <c r="B135" s="58" t="str">
        <f>IF(B2=0,"","GA 55 VSD+")</f>
        <v>GA 55 VSD+</v>
      </c>
      <c r="C135" s="441"/>
      <c r="D135" s="442"/>
      <c r="E135" s="442"/>
      <c r="F135" s="288"/>
      <c r="G135" s="437"/>
      <c r="H135" s="437"/>
      <c r="I135" s="437"/>
      <c r="J135" s="78"/>
      <c r="K135" s="417"/>
      <c r="L135" s="417"/>
      <c r="M135" s="78"/>
      <c r="N135" s="173" t="str">
        <f>IF(B2=0,"","BQD110170...")</f>
        <v>BQD110170...</v>
      </c>
      <c r="O135" s="288" t="str">
        <f>IF(B2=0,"","56")</f>
        <v>56</v>
      </c>
      <c r="P135" s="173" t="str">
        <f>IF(B2=0,"","BQD113588...")</f>
        <v>BQD113588...</v>
      </c>
      <c r="Q135" s="61">
        <v>59</v>
      </c>
      <c r="R135" s="46"/>
      <c r="X135" s="47" t="s">
        <v>99</v>
      </c>
      <c r="Y135" s="47" t="s">
        <v>62</v>
      </c>
      <c r="Z135" s="47" t="s">
        <v>1</v>
      </c>
      <c r="AA135" s="47" t="s">
        <v>0</v>
      </c>
      <c r="AB135" s="47"/>
      <c r="AC135" s="47"/>
      <c r="AD135" s="17"/>
      <c r="AE135" s="48"/>
      <c r="AF135" s="48"/>
      <c r="AG135" s="48"/>
      <c r="AH135" s="48"/>
      <c r="AI135" s="48"/>
      <c r="AJ135" s="48"/>
      <c r="AM135" s="129" t="s">
        <v>101</v>
      </c>
      <c r="AN135" s="129" t="s">
        <v>100</v>
      </c>
      <c r="AO135" s="129" t="s">
        <v>10</v>
      </c>
      <c r="AP135" s="129" t="s">
        <v>9</v>
      </c>
      <c r="AQ135" s="129"/>
      <c r="AR135" s="128"/>
      <c r="AS135" s="125"/>
      <c r="AT135" s="46"/>
      <c r="AU135" s="46"/>
      <c r="AV135" s="46"/>
      <c r="AW135" s="46"/>
      <c r="AX135" s="46"/>
      <c r="AY135" s="46"/>
    </row>
    <row r="136" spans="1:51" ht="18" customHeight="1" x14ac:dyDescent="0.25">
      <c r="A136" s="14"/>
      <c r="B136" s="55" t="str">
        <f>IF(B2=0,"","GA 75 VSD+")</f>
        <v>GA 75 VSD+</v>
      </c>
      <c r="C136" s="432"/>
      <c r="D136" s="433"/>
      <c r="E136" s="433"/>
      <c r="F136" s="77"/>
      <c r="G136" s="433"/>
      <c r="H136" s="433"/>
      <c r="I136" s="433"/>
      <c r="J136" s="77"/>
      <c r="K136" s="419"/>
      <c r="L136" s="419"/>
      <c r="M136" s="77"/>
      <c r="N136" s="170" t="str">
        <f>IF(B2=0,"","BQD110170...")</f>
        <v>BQD110170...</v>
      </c>
      <c r="O136" s="292" t="str">
        <f>IF(B2=0,"","56")</f>
        <v>56</v>
      </c>
      <c r="P136" s="170" t="str">
        <f>IF(B2=0,"","BQD113588...")</f>
        <v>BQD113588...</v>
      </c>
      <c r="Q136" s="86">
        <v>59</v>
      </c>
      <c r="R136" s="46"/>
      <c r="X136" s="47" t="s">
        <v>98</v>
      </c>
      <c r="Y136" s="47" t="s">
        <v>22</v>
      </c>
      <c r="Z136" s="47" t="s">
        <v>1</v>
      </c>
      <c r="AA136" s="47" t="s">
        <v>0</v>
      </c>
      <c r="AB136" s="47"/>
      <c r="AC136" s="47"/>
      <c r="AD136" s="17"/>
      <c r="AE136" s="48"/>
      <c r="AF136" s="48"/>
      <c r="AG136" s="48"/>
      <c r="AH136" s="48"/>
      <c r="AI136" s="48"/>
      <c r="AJ136" s="48"/>
      <c r="AM136" s="129" t="s">
        <v>99</v>
      </c>
      <c r="AN136" s="129" t="s">
        <v>62</v>
      </c>
      <c r="AO136" s="129" t="s">
        <v>1</v>
      </c>
      <c r="AP136" s="129" t="s">
        <v>0</v>
      </c>
      <c r="AQ136" s="129"/>
      <c r="AR136" s="128"/>
      <c r="AS136" s="125"/>
      <c r="AT136" s="46"/>
      <c r="AU136" s="46"/>
      <c r="AV136" s="46"/>
      <c r="AW136" s="46"/>
      <c r="AX136" s="46"/>
      <c r="AY136" s="46"/>
    </row>
    <row r="137" spans="1:51" ht="18" customHeight="1" x14ac:dyDescent="0.25">
      <c r="A137" s="14"/>
      <c r="B137" s="58" t="str">
        <f>IF(B2=0,"","GA 75L VSD+")</f>
        <v>GA 75L VSD+</v>
      </c>
      <c r="C137" s="436"/>
      <c r="D137" s="437"/>
      <c r="E137" s="437"/>
      <c r="F137" s="78"/>
      <c r="G137" s="437"/>
      <c r="H137" s="437"/>
      <c r="I137" s="437"/>
      <c r="J137" s="78"/>
      <c r="K137" s="417"/>
      <c r="L137" s="417"/>
      <c r="M137" s="78"/>
      <c r="N137" s="173"/>
      <c r="O137" s="78"/>
      <c r="P137" s="173" t="str">
        <f>IF(B2=0,"","BQD118824...")</f>
        <v>BQD118824...</v>
      </c>
      <c r="Q137" s="59" t="str">
        <f>IF(B2=0,"","58")</f>
        <v>58</v>
      </c>
      <c r="R137" s="46"/>
      <c r="X137" s="47" t="s">
        <v>102</v>
      </c>
      <c r="Y137" s="47" t="s">
        <v>100</v>
      </c>
      <c r="Z137" s="47" t="s">
        <v>10</v>
      </c>
      <c r="AA137" s="47" t="s">
        <v>9</v>
      </c>
      <c r="AB137" s="47"/>
      <c r="AC137" s="47"/>
      <c r="AD137" s="17"/>
      <c r="AE137" s="48"/>
      <c r="AF137" s="48"/>
      <c r="AG137" s="48"/>
      <c r="AH137" s="48"/>
      <c r="AI137" s="48"/>
      <c r="AJ137" s="48"/>
      <c r="AM137" s="129" t="s">
        <v>103</v>
      </c>
      <c r="AN137" s="129" t="s">
        <v>100</v>
      </c>
      <c r="AO137" s="129" t="s">
        <v>10</v>
      </c>
      <c r="AP137" s="129" t="s">
        <v>9</v>
      </c>
      <c r="AQ137" s="129"/>
      <c r="AR137" s="128"/>
      <c r="AS137" s="125"/>
      <c r="AT137" s="46"/>
      <c r="AU137" s="46"/>
      <c r="AV137" s="46"/>
      <c r="AW137" s="46"/>
      <c r="AX137" s="46"/>
      <c r="AY137" s="46"/>
    </row>
    <row r="138" spans="1:51" ht="18" customHeight="1" x14ac:dyDescent="0.25">
      <c r="A138" s="14"/>
      <c r="B138" s="55" t="str">
        <f>IF(B2=0,"","GA 90 VSD+")</f>
        <v>GA 90 VSD+</v>
      </c>
      <c r="C138" s="432"/>
      <c r="D138" s="433"/>
      <c r="E138" s="433"/>
      <c r="F138" s="77"/>
      <c r="G138" s="433"/>
      <c r="H138" s="433"/>
      <c r="I138" s="433"/>
      <c r="J138" s="77"/>
      <c r="K138" s="419"/>
      <c r="L138" s="419"/>
      <c r="M138" s="77"/>
      <c r="N138" s="170"/>
      <c r="O138" s="292"/>
      <c r="P138" s="170" t="str">
        <f>IF(B2=0,"","BQD118824...")</f>
        <v>BQD118824...</v>
      </c>
      <c r="Q138" s="86" t="str">
        <f>IF(B2=0,"","58")</f>
        <v>58</v>
      </c>
      <c r="R138" s="46"/>
      <c r="X138" s="47" t="s">
        <v>101</v>
      </c>
      <c r="Y138" s="47" t="s">
        <v>100</v>
      </c>
      <c r="Z138" s="47" t="s">
        <v>10</v>
      </c>
      <c r="AA138" s="47" t="s">
        <v>9</v>
      </c>
      <c r="AB138" s="47"/>
      <c r="AC138" s="47"/>
      <c r="AD138" s="17"/>
      <c r="AE138" s="48"/>
      <c r="AF138" s="48"/>
      <c r="AG138" s="48"/>
      <c r="AH138" s="48"/>
      <c r="AI138" s="48"/>
      <c r="AJ138" s="48"/>
      <c r="AM138" s="129" t="s">
        <v>102</v>
      </c>
      <c r="AN138" s="129" t="s">
        <v>100</v>
      </c>
      <c r="AO138" s="129" t="s">
        <v>10</v>
      </c>
      <c r="AP138" s="129" t="s">
        <v>9</v>
      </c>
      <c r="AQ138" s="129"/>
      <c r="AR138" s="128"/>
      <c r="AS138" s="125"/>
      <c r="AT138" s="46"/>
      <c r="AU138" s="46"/>
      <c r="AV138" s="46"/>
      <c r="AW138" s="46"/>
      <c r="AX138" s="46"/>
      <c r="AY138" s="46"/>
    </row>
    <row r="139" spans="1:51" ht="18" customHeight="1" x14ac:dyDescent="0.25">
      <c r="A139" s="14"/>
      <c r="B139" s="58" t="str">
        <f>IF(B2=0,"","GA 110 VSD+")</f>
        <v>GA 110 VSD+</v>
      </c>
      <c r="C139" s="441"/>
      <c r="D139" s="442"/>
      <c r="E139" s="442"/>
      <c r="F139" s="288"/>
      <c r="G139" s="437"/>
      <c r="H139" s="437"/>
      <c r="I139" s="437"/>
      <c r="J139" s="78"/>
      <c r="K139" s="417"/>
      <c r="L139" s="417"/>
      <c r="M139" s="78"/>
      <c r="N139" s="173"/>
      <c r="O139" s="288"/>
      <c r="P139" s="173" t="str">
        <f>IF(B2=0,"","BQD118824...")</f>
        <v>BQD118824...</v>
      </c>
      <c r="Q139" s="61" t="str">
        <f>IF(B2=0,"","58")</f>
        <v>58</v>
      </c>
      <c r="R139" s="46"/>
      <c r="X139" s="47" t="s">
        <v>99</v>
      </c>
      <c r="Y139" s="47" t="s">
        <v>62</v>
      </c>
      <c r="Z139" s="47" t="s">
        <v>1</v>
      </c>
      <c r="AA139" s="47" t="s">
        <v>0</v>
      </c>
      <c r="AB139" s="47"/>
      <c r="AC139" s="47"/>
      <c r="AD139" s="17"/>
      <c r="AE139" s="48"/>
      <c r="AF139" s="48"/>
      <c r="AG139" s="48"/>
      <c r="AH139" s="48"/>
      <c r="AI139" s="48"/>
      <c r="AJ139" s="48"/>
      <c r="AM139" s="129" t="s">
        <v>101</v>
      </c>
      <c r="AN139" s="129" t="s">
        <v>100</v>
      </c>
      <c r="AO139" s="129" t="s">
        <v>10</v>
      </c>
      <c r="AP139" s="129" t="s">
        <v>9</v>
      </c>
      <c r="AQ139" s="129"/>
      <c r="AR139" s="128"/>
      <c r="AS139" s="125"/>
      <c r="AT139" s="46"/>
      <c r="AU139" s="46"/>
      <c r="AV139" s="46"/>
      <c r="AW139" s="46"/>
      <c r="AX139" s="46"/>
      <c r="AY139" s="46"/>
    </row>
    <row r="140" spans="1:51" ht="18" customHeight="1" x14ac:dyDescent="0.25">
      <c r="A140" s="14"/>
      <c r="B140" s="55"/>
      <c r="C140" s="432"/>
      <c r="D140" s="433"/>
      <c r="E140" s="433"/>
      <c r="F140" s="77"/>
      <c r="G140" s="433"/>
      <c r="H140" s="433"/>
      <c r="I140" s="433"/>
      <c r="J140" s="77"/>
      <c r="K140" s="419"/>
      <c r="L140" s="419"/>
      <c r="M140" s="77"/>
      <c r="N140" s="170"/>
      <c r="O140" s="292"/>
      <c r="P140" s="170"/>
      <c r="Q140" s="86"/>
      <c r="R140" s="46"/>
      <c r="X140" s="47" t="s">
        <v>98</v>
      </c>
      <c r="Y140" s="47" t="s">
        <v>22</v>
      </c>
      <c r="Z140" s="47" t="s">
        <v>1</v>
      </c>
      <c r="AA140" s="47" t="s">
        <v>0</v>
      </c>
      <c r="AB140" s="47"/>
      <c r="AC140" s="47"/>
      <c r="AD140" s="17"/>
      <c r="AE140" s="48"/>
      <c r="AF140" s="48"/>
      <c r="AG140" s="48"/>
      <c r="AH140" s="48"/>
      <c r="AI140" s="48"/>
      <c r="AJ140" s="48"/>
      <c r="AM140" s="129" t="s">
        <v>99</v>
      </c>
      <c r="AN140" s="129" t="s">
        <v>62</v>
      </c>
      <c r="AO140" s="129" t="s">
        <v>1</v>
      </c>
      <c r="AP140" s="129" t="s">
        <v>0</v>
      </c>
      <c r="AQ140" s="129"/>
      <c r="AR140" s="128"/>
      <c r="AS140" s="125"/>
      <c r="AT140" s="46"/>
      <c r="AU140" s="46"/>
      <c r="AV140" s="46"/>
      <c r="AW140" s="46"/>
      <c r="AX140" s="46"/>
      <c r="AY140" s="46"/>
    </row>
    <row r="141" spans="1:51" ht="18" customHeight="1" thickBot="1" x14ac:dyDescent="0.3">
      <c r="A141" s="14"/>
      <c r="B141" s="80"/>
      <c r="C141" s="445"/>
      <c r="D141" s="446"/>
      <c r="E141" s="446"/>
      <c r="F141" s="82"/>
      <c r="G141" s="446"/>
      <c r="H141" s="446"/>
      <c r="I141" s="446"/>
      <c r="J141" s="82"/>
      <c r="K141" s="413"/>
      <c r="L141" s="413"/>
      <c r="M141" s="82"/>
      <c r="N141" s="221"/>
      <c r="O141" s="301"/>
      <c r="P141" s="221"/>
      <c r="Q141" s="87"/>
      <c r="R141" s="46"/>
      <c r="X141" s="47" t="s">
        <v>97</v>
      </c>
      <c r="Y141" s="47" t="s">
        <v>95</v>
      </c>
      <c r="Z141" s="47" t="s">
        <v>10</v>
      </c>
      <c r="AA141" s="47" t="s">
        <v>9</v>
      </c>
      <c r="AB141" s="47"/>
      <c r="AC141" s="47"/>
      <c r="AD141" s="17"/>
      <c r="AE141" s="48"/>
      <c r="AF141" s="48"/>
      <c r="AG141" s="48"/>
      <c r="AH141" s="48"/>
      <c r="AI141" s="48"/>
      <c r="AJ141" s="48"/>
      <c r="AM141" s="129" t="s">
        <v>98</v>
      </c>
      <c r="AN141" s="129" t="s">
        <v>22</v>
      </c>
      <c r="AO141" s="129" t="s">
        <v>1</v>
      </c>
      <c r="AP141" s="129" t="s">
        <v>0</v>
      </c>
      <c r="AQ141" s="129"/>
      <c r="AR141" s="128"/>
      <c r="AS141" s="125"/>
      <c r="AT141" s="46"/>
      <c r="AU141" s="46"/>
      <c r="AV141" s="46"/>
      <c r="AW141" s="46"/>
      <c r="AX141" s="46"/>
      <c r="AY141" s="46"/>
    </row>
    <row r="142" spans="1:51" ht="18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17"/>
      <c r="AM142" s="129" t="s">
        <v>158</v>
      </c>
      <c r="AN142" s="129" t="s">
        <v>67</v>
      </c>
      <c r="AO142" s="129" t="s">
        <v>1</v>
      </c>
      <c r="AP142" s="129" t="s">
        <v>0</v>
      </c>
      <c r="AQ142" s="129"/>
      <c r="AR142" s="128"/>
    </row>
    <row r="143" spans="1:51" ht="18" customHeight="1" x14ac:dyDescent="0.25">
      <c r="C143" s="17"/>
      <c r="D143" s="447" t="s">
        <v>745</v>
      </c>
      <c r="E143" s="447"/>
      <c r="F143" s="447"/>
      <c r="G143" s="447"/>
      <c r="H143" s="447"/>
      <c r="I143" s="447"/>
      <c r="J143" s="447"/>
      <c r="K143" s="447"/>
      <c r="L143" s="447"/>
      <c r="M143" s="447"/>
      <c r="N143" s="447"/>
      <c r="O143" s="447"/>
      <c r="P143" s="447"/>
      <c r="Q143" s="447"/>
      <c r="R143" s="46"/>
      <c r="X143" s="47" t="s">
        <v>156</v>
      </c>
      <c r="Y143" s="47" t="s">
        <v>65</v>
      </c>
      <c r="Z143" s="47" t="s">
        <v>1</v>
      </c>
      <c r="AA143" s="47" t="s">
        <v>0</v>
      </c>
      <c r="AB143" s="47"/>
      <c r="AC143" s="47"/>
      <c r="AD143" s="17"/>
      <c r="AE143" s="48"/>
      <c r="AF143" s="48"/>
      <c r="AG143" s="48"/>
      <c r="AH143" s="48"/>
      <c r="AI143" s="48"/>
      <c r="AJ143" s="48"/>
      <c r="AM143" s="129" t="s">
        <v>157</v>
      </c>
      <c r="AN143" s="129" t="s">
        <v>67</v>
      </c>
      <c r="AO143" s="129" t="s">
        <v>1</v>
      </c>
      <c r="AP143" s="129" t="s">
        <v>0</v>
      </c>
      <c r="AQ143" s="129"/>
      <c r="AR143" s="128"/>
      <c r="AS143" s="125"/>
      <c r="AT143" s="46"/>
      <c r="AU143" s="46"/>
      <c r="AV143" s="46"/>
      <c r="AW143" s="46"/>
      <c r="AX143" s="46"/>
      <c r="AY143" s="46"/>
    </row>
    <row r="144" spans="1:51" ht="18" customHeight="1" x14ac:dyDescent="0.25">
      <c r="C144" s="17"/>
      <c r="D144" s="447"/>
      <c r="E144" s="447"/>
      <c r="F144" s="447"/>
      <c r="G144" s="447"/>
      <c r="H144" s="447"/>
      <c r="I144" s="447"/>
      <c r="J144" s="447"/>
      <c r="K144" s="447"/>
      <c r="L144" s="447"/>
      <c r="M144" s="447"/>
      <c r="N144" s="447"/>
      <c r="O144" s="447"/>
      <c r="P144" s="447"/>
      <c r="Q144" s="447"/>
      <c r="R144" s="46"/>
      <c r="X144" s="47" t="s">
        <v>155</v>
      </c>
      <c r="Y144" s="47" t="s">
        <v>26</v>
      </c>
      <c r="Z144" s="47" t="s">
        <v>1</v>
      </c>
      <c r="AA144" s="47" t="s">
        <v>0</v>
      </c>
      <c r="AB144" s="47"/>
      <c r="AC144" s="47"/>
      <c r="AD144" s="17"/>
      <c r="AE144" s="48"/>
      <c r="AF144" s="48"/>
      <c r="AG144" s="48"/>
      <c r="AH144" s="48"/>
      <c r="AI144" s="48"/>
      <c r="AJ144" s="48"/>
      <c r="AM144" s="129" t="s">
        <v>156</v>
      </c>
      <c r="AN144" s="129" t="s">
        <v>65</v>
      </c>
      <c r="AO144" s="129" t="s">
        <v>1</v>
      </c>
      <c r="AP144" s="129" t="s">
        <v>0</v>
      </c>
      <c r="AQ144" s="129"/>
      <c r="AR144" s="128"/>
      <c r="AS144" s="125"/>
      <c r="AT144" s="46"/>
      <c r="AU144" s="46"/>
      <c r="AV144" s="46"/>
      <c r="AW144" s="46"/>
      <c r="AX144" s="46"/>
      <c r="AY144" s="46"/>
    </row>
    <row r="145" spans="1:51" ht="18" customHeight="1" x14ac:dyDescent="0.25">
      <c r="C145" s="17"/>
      <c r="D145" s="447"/>
      <c r="E145" s="447"/>
      <c r="F145" s="447"/>
      <c r="G145" s="447"/>
      <c r="H145" s="447"/>
      <c r="I145" s="447"/>
      <c r="J145" s="447"/>
      <c r="K145" s="447"/>
      <c r="L145" s="447"/>
      <c r="M145" s="447"/>
      <c r="N145" s="447"/>
      <c r="O145" s="447"/>
      <c r="P145" s="447"/>
      <c r="Q145" s="447"/>
      <c r="R145" s="46"/>
      <c r="X145" s="47" t="s">
        <v>154</v>
      </c>
      <c r="Y145" s="47" t="s">
        <v>153</v>
      </c>
      <c r="Z145" s="47" t="s">
        <v>10</v>
      </c>
      <c r="AA145" s="47" t="s">
        <v>9</v>
      </c>
      <c r="AB145" s="47"/>
      <c r="AC145" s="47"/>
      <c r="AD145" s="17"/>
      <c r="AE145" s="48"/>
      <c r="AF145" s="48"/>
      <c r="AG145" s="48"/>
      <c r="AH145" s="48"/>
      <c r="AI145" s="48"/>
      <c r="AJ145" s="48"/>
      <c r="AM145" s="129" t="s">
        <v>155</v>
      </c>
      <c r="AN145" s="129" t="s">
        <v>26</v>
      </c>
      <c r="AO145" s="129" t="s">
        <v>1</v>
      </c>
      <c r="AP145" s="129" t="s">
        <v>0</v>
      </c>
      <c r="AQ145" s="129"/>
      <c r="AR145" s="128"/>
      <c r="AS145" s="125"/>
      <c r="AT145" s="46"/>
      <c r="AU145" s="46"/>
      <c r="AV145" s="46"/>
      <c r="AW145" s="46"/>
      <c r="AX145" s="46"/>
      <c r="AY145" s="46"/>
    </row>
    <row r="146" spans="1:51" ht="18" customHeight="1" x14ac:dyDescent="0.25">
      <c r="C146" s="17"/>
      <c r="D146" s="447"/>
      <c r="E146" s="447"/>
      <c r="F146" s="447"/>
      <c r="G146" s="447"/>
      <c r="H146" s="447"/>
      <c r="I146" s="447"/>
      <c r="J146" s="447"/>
      <c r="K146" s="447"/>
      <c r="L146" s="447"/>
      <c r="M146" s="447"/>
      <c r="N146" s="447"/>
      <c r="O146" s="447"/>
      <c r="P146" s="447"/>
      <c r="Q146" s="447"/>
      <c r="R146" s="46"/>
      <c r="X146" s="47" t="s">
        <v>152</v>
      </c>
      <c r="Y146" s="47" t="s">
        <v>151</v>
      </c>
      <c r="Z146" s="47" t="s">
        <v>1</v>
      </c>
      <c r="AA146" s="47" t="s">
        <v>0</v>
      </c>
      <c r="AB146" s="47"/>
      <c r="AC146" s="47"/>
      <c r="AD146" s="17"/>
      <c r="AE146" s="48"/>
      <c r="AF146" s="48"/>
      <c r="AG146" s="48"/>
      <c r="AH146" s="48"/>
      <c r="AI146" s="48"/>
      <c r="AJ146" s="48"/>
      <c r="AM146" s="129" t="s">
        <v>154</v>
      </c>
      <c r="AN146" s="129" t="s">
        <v>153</v>
      </c>
      <c r="AO146" s="129" t="s">
        <v>10</v>
      </c>
      <c r="AP146" s="129" t="s">
        <v>9</v>
      </c>
      <c r="AQ146" s="129"/>
      <c r="AR146" s="128"/>
      <c r="AS146" s="125"/>
      <c r="AT146" s="46"/>
      <c r="AU146" s="46"/>
      <c r="AV146" s="46"/>
      <c r="AW146" s="46"/>
      <c r="AX146" s="46"/>
      <c r="AY146" s="46"/>
    </row>
    <row r="147" spans="1:51" ht="18" customHeight="1" thickBot="1" x14ac:dyDescent="0.3">
      <c r="E147" s="51"/>
      <c r="F147" s="51"/>
      <c r="G147" s="52"/>
      <c r="H147" s="52"/>
      <c r="I147" s="52"/>
      <c r="J147" s="52"/>
      <c r="K147" s="51"/>
      <c r="L147" s="51"/>
      <c r="M147" s="51"/>
      <c r="N147" s="51"/>
      <c r="P147" s="51"/>
      <c r="R147" s="46"/>
      <c r="X147" s="47" t="s">
        <v>150</v>
      </c>
      <c r="Y147" s="47" t="s">
        <v>149</v>
      </c>
      <c r="Z147" s="47" t="s">
        <v>10</v>
      </c>
      <c r="AA147" s="47" t="s">
        <v>9</v>
      </c>
      <c r="AB147" s="47"/>
      <c r="AC147" s="47"/>
      <c r="AD147" s="17"/>
      <c r="AE147" s="48"/>
      <c r="AF147" s="48"/>
      <c r="AG147" s="48"/>
      <c r="AH147" s="48"/>
      <c r="AI147" s="48"/>
      <c r="AJ147" s="48"/>
      <c r="AM147" s="129" t="s">
        <v>152</v>
      </c>
      <c r="AN147" s="129" t="s">
        <v>151</v>
      </c>
      <c r="AO147" s="129" t="s">
        <v>1</v>
      </c>
      <c r="AP147" s="129" t="s">
        <v>0</v>
      </c>
      <c r="AQ147" s="129"/>
      <c r="AR147" s="128"/>
      <c r="AS147" s="125"/>
      <c r="AT147" s="46"/>
      <c r="AU147" s="46"/>
      <c r="AV147" s="46"/>
      <c r="AW147" s="46"/>
      <c r="AX147" s="46"/>
      <c r="AY147" s="46"/>
    </row>
    <row r="148" spans="1:51" ht="18.75" thickBot="1" x14ac:dyDescent="0.3">
      <c r="B148" s="53" t="s">
        <v>177</v>
      </c>
      <c r="C148" s="424" t="s">
        <v>194</v>
      </c>
      <c r="D148" s="425"/>
      <c r="E148" s="425"/>
      <c r="F148" s="425"/>
      <c r="G148" s="425"/>
      <c r="H148" s="425"/>
      <c r="I148" s="425"/>
      <c r="J148" s="425"/>
      <c r="K148" s="425"/>
      <c r="L148" s="425"/>
      <c r="M148" s="425"/>
      <c r="N148" s="425"/>
      <c r="O148" s="426"/>
      <c r="P148" s="223"/>
      <c r="Q148" s="224"/>
      <c r="AM148" s="129" t="s">
        <v>71</v>
      </c>
      <c r="AN148" s="129" t="s">
        <v>16</v>
      </c>
      <c r="AO148" s="129" t="s">
        <v>1</v>
      </c>
      <c r="AP148" s="129" t="s">
        <v>0</v>
      </c>
      <c r="AQ148" s="129"/>
      <c r="AR148" s="128"/>
    </row>
    <row r="149" spans="1:51" ht="18" customHeight="1" x14ac:dyDescent="0.25">
      <c r="B149" s="55" t="str">
        <f>IF(B2=0,"","GA 7 VSD")</f>
        <v>GA 7 VSD</v>
      </c>
      <c r="C149" s="302"/>
      <c r="D149" s="303"/>
      <c r="E149" s="303"/>
      <c r="F149" s="304"/>
      <c r="G149" s="443"/>
      <c r="H149" s="443"/>
      <c r="I149" s="443"/>
      <c r="J149" s="304"/>
      <c r="K149" s="444"/>
      <c r="L149" s="444"/>
      <c r="M149" s="304"/>
      <c r="N149" s="303" t="str">
        <f>IF(B2=0,"","BQD105772...")</f>
        <v>BQD105772...</v>
      </c>
      <c r="O149" s="304" t="str">
        <f>IF(B2=0,"","45")</f>
        <v>45</v>
      </c>
      <c r="P149" s="411"/>
      <c r="Q149" s="305"/>
      <c r="R149" s="46"/>
      <c r="X149" s="47" t="s">
        <v>112</v>
      </c>
      <c r="Y149" s="47" t="s">
        <v>111</v>
      </c>
      <c r="Z149" s="47" t="s">
        <v>1</v>
      </c>
      <c r="AA149" s="47" t="s">
        <v>0</v>
      </c>
      <c r="AB149" s="47"/>
      <c r="AC149" s="47"/>
      <c r="AD149" s="17"/>
      <c r="AE149" s="48"/>
      <c r="AF149" s="48"/>
      <c r="AG149" s="48"/>
      <c r="AH149" s="48"/>
      <c r="AI149" s="48"/>
      <c r="AJ149" s="48"/>
      <c r="AM149" s="129" t="s">
        <v>114</v>
      </c>
      <c r="AN149" s="129" t="s">
        <v>113</v>
      </c>
      <c r="AO149" s="129" t="s">
        <v>1</v>
      </c>
      <c r="AP149" s="129" t="s">
        <v>0</v>
      </c>
      <c r="AQ149" s="129"/>
      <c r="AR149" s="128"/>
      <c r="AS149" s="125"/>
      <c r="AT149" s="46"/>
      <c r="AU149" s="46"/>
      <c r="AV149" s="46"/>
      <c r="AW149" s="46"/>
      <c r="AX149" s="46"/>
      <c r="AY149" s="46"/>
    </row>
    <row r="150" spans="1:51" ht="18" customHeight="1" x14ac:dyDescent="0.25">
      <c r="B150" s="58" t="str">
        <f>IF(B2=0,"","GA 11 VSD")</f>
        <v>GA 11 VSD</v>
      </c>
      <c r="C150" s="436"/>
      <c r="D150" s="437"/>
      <c r="E150" s="437"/>
      <c r="F150" s="78"/>
      <c r="G150" s="437"/>
      <c r="H150" s="437"/>
      <c r="I150" s="437"/>
      <c r="J150" s="78"/>
      <c r="K150" s="417"/>
      <c r="L150" s="417"/>
      <c r="M150" s="78"/>
      <c r="N150" s="194" t="str">
        <f>IF(B2=0,"","BQD105772 ...")</f>
        <v>BQD105772 ...</v>
      </c>
      <c r="O150" s="288" t="str">
        <f>IF(B2=0,"","45")</f>
        <v>45</v>
      </c>
      <c r="P150" s="198"/>
      <c r="Q150" s="61"/>
      <c r="R150" s="46"/>
      <c r="X150" s="47" t="s">
        <v>110</v>
      </c>
      <c r="Y150" s="47" t="s">
        <v>109</v>
      </c>
      <c r="Z150" s="47" t="s">
        <v>1</v>
      </c>
      <c r="AA150" s="47" t="s">
        <v>0</v>
      </c>
      <c r="AB150" s="47"/>
      <c r="AC150" s="47"/>
      <c r="AD150" s="17"/>
      <c r="AE150" s="48"/>
      <c r="AF150" s="48"/>
      <c r="AG150" s="48"/>
      <c r="AH150" s="48"/>
      <c r="AI150" s="48"/>
      <c r="AJ150" s="48"/>
      <c r="AM150" s="129" t="s">
        <v>112</v>
      </c>
      <c r="AN150" s="129" t="s">
        <v>111</v>
      </c>
      <c r="AO150" s="129" t="s">
        <v>1</v>
      </c>
      <c r="AP150" s="129" t="s">
        <v>0</v>
      </c>
      <c r="AQ150" s="129"/>
      <c r="AR150" s="128"/>
      <c r="AS150" s="125"/>
      <c r="AT150" s="46"/>
      <c r="AU150" s="46"/>
      <c r="AV150" s="46"/>
      <c r="AW150" s="46"/>
      <c r="AX150" s="46"/>
      <c r="AY150" s="46"/>
    </row>
    <row r="151" spans="1:51" ht="18" customHeight="1" x14ac:dyDescent="0.25">
      <c r="A151" s="14"/>
      <c r="B151" s="55" t="str">
        <f>IF(B2=0,"","GA15 VSD")</f>
        <v>GA15 VSD</v>
      </c>
      <c r="C151" s="197"/>
      <c r="D151" s="291"/>
      <c r="E151" s="291"/>
      <c r="F151" s="292"/>
      <c r="G151" s="433" t="str">
        <f>IF(B2=0,"","BRP072285 a BRP094855")</f>
        <v>BRP072285 a BRP094855</v>
      </c>
      <c r="H151" s="433"/>
      <c r="I151" s="433"/>
      <c r="J151" s="77" t="str">
        <f>IF(B2=0,"","29")</f>
        <v>29</v>
      </c>
      <c r="K151" s="419" t="str">
        <f>IF(B2=0,"","BQD100000 ...")</f>
        <v>BQD100000 ...</v>
      </c>
      <c r="L151" s="419"/>
      <c r="M151" s="77" t="str">
        <f>IF(B2=0,"","29")</f>
        <v>29</v>
      </c>
      <c r="N151" s="171"/>
      <c r="O151" s="292"/>
      <c r="P151" s="171"/>
      <c r="Q151" s="86"/>
      <c r="R151" s="46"/>
      <c r="X151" s="47" t="s">
        <v>103</v>
      </c>
      <c r="Y151" s="47" t="s">
        <v>100</v>
      </c>
      <c r="Z151" s="47" t="s">
        <v>10</v>
      </c>
      <c r="AA151" s="47" t="s">
        <v>9</v>
      </c>
      <c r="AB151" s="47"/>
      <c r="AC151" s="47"/>
      <c r="AD151" s="17"/>
      <c r="AE151" s="48"/>
      <c r="AF151" s="48"/>
      <c r="AG151" s="48"/>
      <c r="AH151" s="48"/>
      <c r="AI151" s="48"/>
      <c r="AJ151" s="48"/>
      <c r="AM151" s="129" t="s">
        <v>105</v>
      </c>
      <c r="AN151" s="129" t="s">
        <v>104</v>
      </c>
      <c r="AO151" s="129" t="s">
        <v>1</v>
      </c>
      <c r="AP151" s="129" t="s">
        <v>0</v>
      </c>
      <c r="AQ151" s="129"/>
      <c r="AR151" s="128"/>
      <c r="AS151" s="125"/>
      <c r="AT151" s="46"/>
      <c r="AU151" s="46"/>
      <c r="AV151" s="46"/>
      <c r="AW151" s="46"/>
      <c r="AX151" s="46"/>
      <c r="AY151" s="46"/>
    </row>
    <row r="152" spans="1:51" ht="18" customHeight="1" x14ac:dyDescent="0.25">
      <c r="A152" s="14"/>
      <c r="B152" s="58" t="str">
        <f>IF(B2=0,"","GA18 VSD")</f>
        <v>GA18 VSD</v>
      </c>
      <c r="C152" s="436" t="str">
        <f>IF(B2=0,"","BRP066292 a BRP072284")</f>
        <v>BRP066292 a BRP072284</v>
      </c>
      <c r="D152" s="437"/>
      <c r="E152" s="437"/>
      <c r="F152" s="78" t="str">
        <f>IF(B2=0,"","28")</f>
        <v>28</v>
      </c>
      <c r="G152" s="437" t="str">
        <f>IF(B2=0,"","BRP072285 a BRP094855")</f>
        <v>BRP072285 a BRP094855</v>
      </c>
      <c r="H152" s="437"/>
      <c r="I152" s="437"/>
      <c r="J152" s="78" t="str">
        <f>IF(B2=0,"","29")</f>
        <v>29</v>
      </c>
      <c r="K152" s="417" t="str">
        <f>IF(B2=0,"","BQD100000 ...")</f>
        <v>BQD100000 ...</v>
      </c>
      <c r="L152" s="417"/>
      <c r="M152" s="78" t="str">
        <f>IF(B2=0,"","29")</f>
        <v>29</v>
      </c>
      <c r="N152" s="198"/>
      <c r="O152" s="78"/>
      <c r="P152" s="198"/>
      <c r="Q152" s="59"/>
      <c r="R152" s="46"/>
      <c r="X152" s="47" t="s">
        <v>102</v>
      </c>
      <c r="Y152" s="47" t="s">
        <v>100</v>
      </c>
      <c r="Z152" s="47" t="s">
        <v>10</v>
      </c>
      <c r="AA152" s="47" t="s">
        <v>9</v>
      </c>
      <c r="AB152" s="47"/>
      <c r="AC152" s="47"/>
      <c r="AD152" s="17"/>
      <c r="AE152" s="48"/>
      <c r="AF152" s="48"/>
      <c r="AG152" s="48"/>
      <c r="AH152" s="48"/>
      <c r="AI152" s="48"/>
      <c r="AJ152" s="48"/>
      <c r="AM152" s="129" t="s">
        <v>103</v>
      </c>
      <c r="AN152" s="129" t="s">
        <v>100</v>
      </c>
      <c r="AO152" s="129" t="s">
        <v>10</v>
      </c>
      <c r="AP152" s="129" t="s">
        <v>9</v>
      </c>
      <c r="AQ152" s="129"/>
      <c r="AR152" s="128"/>
      <c r="AS152" s="125"/>
      <c r="AT152" s="46"/>
      <c r="AU152" s="46"/>
      <c r="AV152" s="46"/>
      <c r="AW152" s="46"/>
      <c r="AX152" s="46"/>
      <c r="AY152" s="46"/>
    </row>
    <row r="153" spans="1:51" ht="18" customHeight="1" x14ac:dyDescent="0.25">
      <c r="A153" s="14"/>
      <c r="B153" s="55" t="str">
        <f>IF(B2=0,"","GA22 VSD")</f>
        <v>GA22 VSD</v>
      </c>
      <c r="C153" s="432" t="str">
        <f>IF(B2=0,"","BRP066292 a BRP072284")</f>
        <v>BRP066292 a BRP072284</v>
      </c>
      <c r="D153" s="433"/>
      <c r="E153" s="433"/>
      <c r="F153" s="77" t="str">
        <f>IF(B2=0,"","28")</f>
        <v>28</v>
      </c>
      <c r="G153" s="433" t="str">
        <f>IF(B2=0,"","BRP072285 a BRP094855")</f>
        <v>BRP072285 a BRP094855</v>
      </c>
      <c r="H153" s="433"/>
      <c r="I153" s="433"/>
      <c r="J153" s="77" t="str">
        <f>IF(B2=0,"","29")</f>
        <v>29</v>
      </c>
      <c r="K153" s="419" t="str">
        <f>IF(B2=0,"","BQD100000 ...")</f>
        <v>BQD100000 ...</v>
      </c>
      <c r="L153" s="419"/>
      <c r="M153" s="77" t="str">
        <f>IF(B2=0,"","29")</f>
        <v>29</v>
      </c>
      <c r="N153" s="199"/>
      <c r="O153" s="292"/>
      <c r="P153" s="199"/>
      <c r="Q153" s="86"/>
      <c r="R153" s="46"/>
      <c r="X153" s="47" t="s">
        <v>101</v>
      </c>
      <c r="Y153" s="47" t="s">
        <v>100</v>
      </c>
      <c r="Z153" s="47" t="s">
        <v>10</v>
      </c>
      <c r="AA153" s="47" t="s">
        <v>9</v>
      </c>
      <c r="AB153" s="47"/>
      <c r="AC153" s="47"/>
      <c r="AD153" s="17"/>
      <c r="AE153" s="48"/>
      <c r="AF153" s="48"/>
      <c r="AG153" s="48"/>
      <c r="AH153" s="48"/>
      <c r="AI153" s="48"/>
      <c r="AJ153" s="48"/>
      <c r="AM153" s="129" t="s">
        <v>102</v>
      </c>
      <c r="AN153" s="129" t="s">
        <v>100</v>
      </c>
      <c r="AO153" s="129" t="s">
        <v>10</v>
      </c>
      <c r="AP153" s="129" t="s">
        <v>9</v>
      </c>
      <c r="AQ153" s="129"/>
      <c r="AR153" s="128"/>
      <c r="AS153" s="125"/>
      <c r="AT153" s="46"/>
      <c r="AU153" s="46"/>
      <c r="AV153" s="46"/>
      <c r="AW153" s="46"/>
      <c r="AX153" s="46"/>
      <c r="AY153" s="46"/>
    </row>
    <row r="154" spans="1:51" ht="18" customHeight="1" x14ac:dyDescent="0.25">
      <c r="A154" s="14"/>
      <c r="B154" s="58" t="str">
        <f>IF(B2=0,"","GA26VSD")</f>
        <v>GA26VSD</v>
      </c>
      <c r="C154" s="441"/>
      <c r="D154" s="442"/>
      <c r="E154" s="442"/>
      <c r="F154" s="288"/>
      <c r="G154" s="437" t="str">
        <f>IF(B2=0,"","BRP072285 a BRP094855")</f>
        <v>BRP072285 a BRP094855</v>
      </c>
      <c r="H154" s="437"/>
      <c r="I154" s="437"/>
      <c r="J154" s="78" t="str">
        <f>IF(B2=0,"","29")</f>
        <v>29</v>
      </c>
      <c r="K154" s="417" t="str">
        <f>IF(B2=0,"","BQD100000 ...")</f>
        <v>BQD100000 ...</v>
      </c>
      <c r="L154" s="417"/>
      <c r="M154" s="78" t="str">
        <f>IF(B2=0,"","29")</f>
        <v>29</v>
      </c>
      <c r="N154" s="198"/>
      <c r="O154" s="288"/>
      <c r="P154" s="198"/>
      <c r="Q154" s="61"/>
      <c r="R154" s="46"/>
      <c r="X154" s="47" t="s">
        <v>99</v>
      </c>
      <c r="Y154" s="47" t="s">
        <v>62</v>
      </c>
      <c r="Z154" s="47" t="s">
        <v>1</v>
      </c>
      <c r="AA154" s="47" t="s">
        <v>0</v>
      </c>
      <c r="AB154" s="47"/>
      <c r="AC154" s="47"/>
      <c r="AD154" s="17"/>
      <c r="AE154" s="48"/>
      <c r="AF154" s="48"/>
      <c r="AG154" s="48"/>
      <c r="AH154" s="48"/>
      <c r="AI154" s="48"/>
      <c r="AJ154" s="48"/>
      <c r="AM154" s="129" t="s">
        <v>101</v>
      </c>
      <c r="AN154" s="129" t="s">
        <v>100</v>
      </c>
      <c r="AO154" s="129" t="s">
        <v>10</v>
      </c>
      <c r="AP154" s="129" t="s">
        <v>9</v>
      </c>
      <c r="AQ154" s="129"/>
      <c r="AR154" s="128"/>
      <c r="AS154" s="125"/>
      <c r="AT154" s="46"/>
      <c r="AU154" s="46"/>
      <c r="AV154" s="46"/>
      <c r="AW154" s="46"/>
      <c r="AX154" s="46"/>
      <c r="AY154" s="46"/>
    </row>
    <row r="155" spans="1:51" ht="18" customHeight="1" x14ac:dyDescent="0.25">
      <c r="A155" s="14"/>
      <c r="B155" s="55" t="str">
        <f>IF(B2=0,"","GA30VSD")</f>
        <v>GA30VSD</v>
      </c>
      <c r="C155" s="432" t="str">
        <f>IF(B2=0,"","BRP066292 a BRP072284")</f>
        <v>BRP066292 a BRP072284</v>
      </c>
      <c r="D155" s="433"/>
      <c r="E155" s="433"/>
      <c r="F155" s="77" t="str">
        <f>IF(B2=0,"","28")</f>
        <v>28</v>
      </c>
      <c r="G155" s="433" t="str">
        <f>IF(B2=0,"","BRP072285 a BRP094855")</f>
        <v>BRP072285 a BRP094855</v>
      </c>
      <c r="H155" s="433"/>
      <c r="I155" s="433"/>
      <c r="J155" s="77" t="str">
        <f>IF(B2=0,"","29")</f>
        <v>29</v>
      </c>
      <c r="K155" s="419" t="str">
        <f>IF(B2=0,"","BQD100000 ...")</f>
        <v>BQD100000 ...</v>
      </c>
      <c r="L155" s="419"/>
      <c r="M155" s="77" t="str">
        <f>IF(B2=0,"","29")</f>
        <v>29</v>
      </c>
      <c r="N155" s="199"/>
      <c r="O155" s="292"/>
      <c r="P155" s="199"/>
      <c r="Q155" s="86"/>
      <c r="R155" s="46"/>
      <c r="X155" s="47" t="s">
        <v>98</v>
      </c>
      <c r="Y155" s="47" t="s">
        <v>22</v>
      </c>
      <c r="Z155" s="47" t="s">
        <v>1</v>
      </c>
      <c r="AA155" s="47" t="s">
        <v>0</v>
      </c>
      <c r="AB155" s="47"/>
      <c r="AC155" s="47"/>
      <c r="AD155" s="17"/>
      <c r="AE155" s="48"/>
      <c r="AF155" s="48"/>
      <c r="AG155" s="48"/>
      <c r="AH155" s="48"/>
      <c r="AI155" s="48"/>
      <c r="AJ155" s="48"/>
      <c r="AM155" s="129" t="s">
        <v>99</v>
      </c>
      <c r="AN155" s="129" t="s">
        <v>62</v>
      </c>
      <c r="AO155" s="129" t="s">
        <v>1</v>
      </c>
      <c r="AP155" s="129" t="s">
        <v>0</v>
      </c>
      <c r="AQ155" s="129"/>
      <c r="AR155" s="128"/>
      <c r="AS155" s="125"/>
      <c r="AT155" s="46"/>
      <c r="AU155" s="46"/>
      <c r="AV155" s="46"/>
      <c r="AW155" s="46"/>
      <c r="AX155" s="46"/>
      <c r="AY155" s="46"/>
    </row>
    <row r="156" spans="1:51" ht="18" customHeight="1" x14ac:dyDescent="0.25">
      <c r="A156" s="14"/>
      <c r="B156" s="58" t="str">
        <f>IF(B2=0,"","GA37VSD")</f>
        <v>GA37VSD</v>
      </c>
      <c r="C156" s="436" t="str">
        <f>IF(B2=0,"","BRP062772 a BRP087913")</f>
        <v>BRP062772 a BRP087913</v>
      </c>
      <c r="D156" s="437"/>
      <c r="E156" s="437"/>
      <c r="F156" s="78" t="str">
        <f>IF(B2=0,"","30")</f>
        <v>30</v>
      </c>
      <c r="G156" s="437" t="str">
        <f>IF(B2=0,"","BRP087915 a BRP094855")</f>
        <v>BRP087915 a BRP094855</v>
      </c>
      <c r="H156" s="437"/>
      <c r="I156" s="437"/>
      <c r="J156" s="78" t="str">
        <f>IF(B2=0,"","31")</f>
        <v>31</v>
      </c>
      <c r="K156" s="417" t="str">
        <f>IF(B2=0,"","BQD100000 ...")</f>
        <v>BQD100000 ...</v>
      </c>
      <c r="L156" s="417"/>
      <c r="M156" s="78" t="str">
        <f>IF(B2=0,"","31")</f>
        <v>31</v>
      </c>
      <c r="N156" s="173" t="str">
        <f>IF(B2=0,"","BQD113588...")</f>
        <v>BQD113588...</v>
      </c>
      <c r="O156" s="288">
        <v>54</v>
      </c>
      <c r="P156" s="238"/>
      <c r="Q156" s="61"/>
      <c r="R156" s="46"/>
      <c r="X156" s="47" t="s">
        <v>97</v>
      </c>
      <c r="Y156" s="47" t="s">
        <v>95</v>
      </c>
      <c r="Z156" s="47" t="s">
        <v>10</v>
      </c>
      <c r="AA156" s="47" t="s">
        <v>9</v>
      </c>
      <c r="AB156" s="47"/>
      <c r="AC156" s="47"/>
      <c r="AD156" s="17"/>
      <c r="AE156" s="48"/>
      <c r="AF156" s="48"/>
      <c r="AG156" s="48"/>
      <c r="AH156" s="48"/>
      <c r="AI156" s="48"/>
      <c r="AJ156" s="48"/>
      <c r="AM156" s="129" t="s">
        <v>98</v>
      </c>
      <c r="AN156" s="129" t="s">
        <v>22</v>
      </c>
      <c r="AO156" s="129" t="s">
        <v>1</v>
      </c>
      <c r="AP156" s="129" t="s">
        <v>0</v>
      </c>
      <c r="AQ156" s="129"/>
      <c r="AR156" s="128"/>
      <c r="AS156" s="125"/>
      <c r="AT156" s="46"/>
      <c r="AU156" s="46"/>
      <c r="AV156" s="46"/>
      <c r="AW156" s="46"/>
      <c r="AX156" s="46"/>
      <c r="AY156" s="46"/>
    </row>
    <row r="157" spans="1:51" ht="18" customHeight="1" x14ac:dyDescent="0.25">
      <c r="A157" s="14"/>
      <c r="B157" s="55" t="str">
        <f>IF(B2=0,"","GA45VSD")</f>
        <v>GA45VSD</v>
      </c>
      <c r="C157" s="432" t="str">
        <f>IF(B2=0,"","BRP062772 a BRP087913")</f>
        <v>BRP062772 a BRP087913</v>
      </c>
      <c r="D157" s="433"/>
      <c r="E157" s="433"/>
      <c r="F157" s="77" t="str">
        <f>IF(B2=0,"","30")</f>
        <v>30</v>
      </c>
      <c r="G157" s="433" t="str">
        <f>IF(B2=0,"","BRP087915 a BRP094855")</f>
        <v>BRP087915 a BRP094855</v>
      </c>
      <c r="H157" s="433"/>
      <c r="I157" s="433"/>
      <c r="J157" s="77" t="str">
        <f>IF(B2=0,"","31")</f>
        <v>31</v>
      </c>
      <c r="K157" s="419" t="str">
        <f>IF(B2=0,"","BQD100000 ...")</f>
        <v>BQD100000 ...</v>
      </c>
      <c r="L157" s="419"/>
      <c r="M157" s="77" t="str">
        <f>IF(B2=0,"","31")</f>
        <v>31</v>
      </c>
      <c r="N157" s="170" t="str">
        <f>IF(B2=0,"","BQD113588...")</f>
        <v>BQD113588...</v>
      </c>
      <c r="O157" s="77">
        <v>54</v>
      </c>
      <c r="P157" s="215"/>
      <c r="Q157" s="56"/>
      <c r="R157" s="46"/>
      <c r="X157" s="47" t="s">
        <v>96</v>
      </c>
      <c r="Y157" s="47" t="s">
        <v>95</v>
      </c>
      <c r="Z157" s="47" t="s">
        <v>10</v>
      </c>
      <c r="AA157" s="47" t="s">
        <v>9</v>
      </c>
      <c r="AB157" s="47"/>
      <c r="AC157" s="47"/>
      <c r="AD157" s="17"/>
      <c r="AE157" s="48"/>
      <c r="AF157" s="48"/>
      <c r="AG157" s="48"/>
      <c r="AH157" s="48"/>
      <c r="AI157" s="48"/>
      <c r="AJ157" s="48"/>
      <c r="AM157" s="129" t="s">
        <v>97</v>
      </c>
      <c r="AN157" s="129" t="s">
        <v>95</v>
      </c>
      <c r="AO157" s="129" t="s">
        <v>10</v>
      </c>
      <c r="AP157" s="129" t="s">
        <v>9</v>
      </c>
      <c r="AQ157" s="129"/>
      <c r="AR157" s="128"/>
      <c r="AS157" s="125"/>
      <c r="AT157" s="46"/>
      <c r="AU157" s="46"/>
      <c r="AV157" s="46"/>
      <c r="AW157" s="46"/>
      <c r="AX157" s="46"/>
      <c r="AY157" s="46"/>
    </row>
    <row r="158" spans="1:51" ht="18" customHeight="1" x14ac:dyDescent="0.25">
      <c r="A158" s="14"/>
      <c r="B158" s="58" t="str">
        <f>IF(B2=0,"","GA55VSD")</f>
        <v>GA55VSD</v>
      </c>
      <c r="C158" s="436" t="str">
        <f>IF(B2=0,"","BRP062772 a BRP087913")</f>
        <v>BRP062772 a BRP087913</v>
      </c>
      <c r="D158" s="437"/>
      <c r="E158" s="437"/>
      <c r="F158" s="78" t="str">
        <f>IF(B2=0,"","30")</f>
        <v>30</v>
      </c>
      <c r="G158" s="437" t="str">
        <f>IF(B2=0,"","BRP087914 a BRP094855")</f>
        <v>BRP087914 a BRP094855</v>
      </c>
      <c r="H158" s="437"/>
      <c r="I158" s="437"/>
      <c r="J158" s="78" t="str">
        <f>IF(B2=0,"","35")</f>
        <v>35</v>
      </c>
      <c r="K158" s="417" t="str">
        <f>IF(B2=0,"","BQD100000 ...")</f>
        <v>BQD100000 ...</v>
      </c>
      <c r="L158" s="417"/>
      <c r="M158" s="78" t="str">
        <f>IF(B2=0,"","35")</f>
        <v>35</v>
      </c>
      <c r="N158" s="173" t="s">
        <v>907</v>
      </c>
      <c r="O158" s="78">
        <v>65</v>
      </c>
      <c r="P158" s="238"/>
      <c r="Q158" s="59"/>
      <c r="R158" s="46"/>
      <c r="X158" s="47" t="s">
        <v>94</v>
      </c>
      <c r="Y158" s="47" t="s">
        <v>93</v>
      </c>
      <c r="Z158" s="47" t="s">
        <v>1</v>
      </c>
      <c r="AA158" s="47" t="s">
        <v>0</v>
      </c>
      <c r="AB158" s="47"/>
      <c r="AC158" s="47"/>
      <c r="AD158" s="17"/>
      <c r="AE158" s="48"/>
      <c r="AF158" s="48"/>
      <c r="AG158" s="48"/>
      <c r="AH158" s="48"/>
      <c r="AI158" s="48"/>
      <c r="AJ158" s="48"/>
      <c r="AM158" s="129" t="s">
        <v>96</v>
      </c>
      <c r="AN158" s="129" t="s">
        <v>95</v>
      </c>
      <c r="AO158" s="129" t="s">
        <v>10</v>
      </c>
      <c r="AP158" s="129" t="s">
        <v>9</v>
      </c>
      <c r="AQ158" s="129"/>
      <c r="AR158" s="128"/>
      <c r="AS158" s="125"/>
      <c r="AT158" s="46"/>
      <c r="AU158" s="46"/>
      <c r="AV158" s="46"/>
      <c r="AW158" s="46"/>
      <c r="AX158" s="46"/>
      <c r="AY158" s="46"/>
    </row>
    <row r="159" spans="1:51" ht="18" customHeight="1" x14ac:dyDescent="0.25">
      <c r="A159" s="14"/>
      <c r="B159" s="55" t="str">
        <f>IF(B2=0,"","GA75VSD")</f>
        <v>GA75VSD</v>
      </c>
      <c r="C159" s="432" t="str">
        <f>IF(B2=0,"","BRP060458 até BRP087913")</f>
        <v>BRP060458 até BRP087913</v>
      </c>
      <c r="D159" s="433"/>
      <c r="E159" s="433"/>
      <c r="F159" s="77" t="str">
        <f>IF(B2=0,"","32")</f>
        <v>32</v>
      </c>
      <c r="G159" s="433" t="str">
        <f>IF(B2=0,"","BRP087914 a BRP094855")</f>
        <v>BRP087914 a BRP094855</v>
      </c>
      <c r="H159" s="433"/>
      <c r="I159" s="433"/>
      <c r="J159" s="77" t="str">
        <f>IF(B2=0,"","35")</f>
        <v>35</v>
      </c>
      <c r="K159" s="419" t="str">
        <f>IF(B2=0,"","BQD100000 ...")</f>
        <v>BQD100000 ...</v>
      </c>
      <c r="L159" s="419"/>
      <c r="M159" s="77" t="str">
        <f>IF(B2=0,"","35")</f>
        <v>35</v>
      </c>
      <c r="N159" s="170" t="s">
        <v>907</v>
      </c>
      <c r="O159" s="77">
        <v>65</v>
      </c>
      <c r="P159" s="215"/>
      <c r="Q159" s="56"/>
      <c r="R159" s="46"/>
      <c r="X159" s="47" t="s">
        <v>92</v>
      </c>
      <c r="Y159" s="47" t="s">
        <v>91</v>
      </c>
      <c r="Z159" s="47" t="s">
        <v>10</v>
      </c>
      <c r="AA159" s="47" t="s">
        <v>9</v>
      </c>
      <c r="AB159" s="47"/>
      <c r="AC159" s="47"/>
      <c r="AD159" s="17"/>
      <c r="AE159" s="48"/>
      <c r="AF159" s="48"/>
      <c r="AG159" s="48"/>
      <c r="AH159" s="48"/>
      <c r="AI159" s="48"/>
      <c r="AJ159" s="48"/>
      <c r="AM159" s="129" t="s">
        <v>94</v>
      </c>
      <c r="AN159" s="129" t="s">
        <v>93</v>
      </c>
      <c r="AO159" s="129" t="s">
        <v>1</v>
      </c>
      <c r="AP159" s="129" t="s">
        <v>0</v>
      </c>
      <c r="AQ159" s="129"/>
      <c r="AR159" s="128"/>
      <c r="AS159" s="125"/>
      <c r="AT159" s="46"/>
      <c r="AU159" s="46"/>
      <c r="AV159" s="46"/>
      <c r="AW159" s="46"/>
      <c r="AX159" s="46"/>
      <c r="AY159" s="46"/>
    </row>
    <row r="160" spans="1:51" ht="18" customHeight="1" x14ac:dyDescent="0.25">
      <c r="A160" s="14"/>
      <c r="B160" s="58" t="str">
        <f>IF(B2=0,"","GA90VSD")</f>
        <v>GA90VSD</v>
      </c>
      <c r="C160" s="436" t="str">
        <f>IF(B2=0,"","BRP060458 até BRP087913")</f>
        <v>BRP060458 até BRP087913</v>
      </c>
      <c r="D160" s="437"/>
      <c r="E160" s="437"/>
      <c r="F160" s="78" t="str">
        <f>IF(B2=0,"","32")</f>
        <v>32</v>
      </c>
      <c r="G160" s="437" t="str">
        <f>IF(B2=0,"","BRP087914 a BRP094855")</f>
        <v>BRP087914 a BRP094855</v>
      </c>
      <c r="H160" s="437"/>
      <c r="I160" s="437"/>
      <c r="J160" s="78" t="str">
        <f>IF(B2=0,"","35")</f>
        <v>35</v>
      </c>
      <c r="K160" s="417" t="str">
        <f>IF(B2=0,"","BQD100000 ...")</f>
        <v>BQD100000 ...</v>
      </c>
      <c r="L160" s="417"/>
      <c r="M160" s="78" t="str">
        <f>IF(B2=0,"","35")</f>
        <v>35</v>
      </c>
      <c r="N160" s="173" t="s">
        <v>907</v>
      </c>
      <c r="O160" s="78">
        <v>65</v>
      </c>
      <c r="P160" s="166"/>
      <c r="Q160" s="59"/>
      <c r="R160" s="46"/>
      <c r="X160" s="47" t="s">
        <v>90</v>
      </c>
      <c r="Y160" s="47" t="s">
        <v>62</v>
      </c>
      <c r="Z160" s="47" t="s">
        <v>1</v>
      </c>
      <c r="AA160" s="47" t="s">
        <v>0</v>
      </c>
      <c r="AB160" s="47"/>
      <c r="AC160" s="47"/>
      <c r="AD160" s="17"/>
      <c r="AE160" s="48"/>
      <c r="AF160" s="48"/>
      <c r="AG160" s="48"/>
      <c r="AH160" s="48"/>
      <c r="AI160" s="48"/>
      <c r="AJ160" s="48"/>
      <c r="AM160" s="129" t="s">
        <v>92</v>
      </c>
      <c r="AN160" s="129" t="s">
        <v>91</v>
      </c>
      <c r="AO160" s="129" t="s">
        <v>10</v>
      </c>
      <c r="AP160" s="129" t="s">
        <v>9</v>
      </c>
      <c r="AQ160" s="129"/>
      <c r="AR160" s="128"/>
      <c r="AS160" s="125"/>
      <c r="AT160" s="46"/>
      <c r="AU160" s="46"/>
      <c r="AV160" s="46"/>
      <c r="AW160" s="46"/>
      <c r="AX160" s="46"/>
      <c r="AY160" s="46"/>
    </row>
    <row r="161" spans="1:319" ht="18" customHeight="1" x14ac:dyDescent="0.25">
      <c r="A161" s="14"/>
      <c r="B161" s="55" t="str">
        <f>IF(B2=0,"","GA 50 VSD")</f>
        <v>GA 50 VSD</v>
      </c>
      <c r="C161" s="432" t="str">
        <f>IF(B2=0,"","400.001 ...")</f>
        <v>400.001 ...</v>
      </c>
      <c r="D161" s="433"/>
      <c r="E161" s="433"/>
      <c r="F161" s="77" t="str">
        <f>IF(B2=0,"","44")</f>
        <v>44</v>
      </c>
      <c r="G161" s="433"/>
      <c r="H161" s="433"/>
      <c r="I161" s="433"/>
      <c r="J161" s="77"/>
      <c r="K161" s="419"/>
      <c r="L161" s="419"/>
      <c r="M161" s="77"/>
      <c r="N161" s="170"/>
      <c r="O161" s="292"/>
      <c r="P161" s="170"/>
      <c r="Q161" s="86"/>
      <c r="R161" s="46"/>
      <c r="X161" s="47" t="s">
        <v>98</v>
      </c>
      <c r="Y161" s="47" t="s">
        <v>22</v>
      </c>
      <c r="Z161" s="47" t="s">
        <v>1</v>
      </c>
      <c r="AA161" s="47" t="s">
        <v>0</v>
      </c>
      <c r="AB161" s="47"/>
      <c r="AC161" s="47"/>
      <c r="AD161" s="17"/>
      <c r="AE161" s="48"/>
      <c r="AF161" s="48"/>
      <c r="AG161" s="48"/>
      <c r="AH161" s="48"/>
      <c r="AI161" s="48"/>
      <c r="AJ161" s="48"/>
      <c r="AM161" s="129" t="s">
        <v>99</v>
      </c>
      <c r="AN161" s="129" t="s">
        <v>62</v>
      </c>
      <c r="AO161" s="129" t="s">
        <v>1</v>
      </c>
      <c r="AP161" s="129" t="s">
        <v>0</v>
      </c>
      <c r="AQ161" s="129"/>
      <c r="AR161" s="128"/>
      <c r="AS161" s="125"/>
      <c r="AT161" s="46"/>
      <c r="AU161" s="46"/>
      <c r="AV161" s="46"/>
      <c r="AW161" s="46"/>
      <c r="AX161" s="46"/>
      <c r="AY161" s="46"/>
    </row>
    <row r="162" spans="1:319" ht="18" customHeight="1" x14ac:dyDescent="0.25">
      <c r="A162" s="14"/>
      <c r="B162" s="58" t="str">
        <f>IF(B2=0,"","GA110VSD - New")</f>
        <v>GA110VSD - New</v>
      </c>
      <c r="C162" s="438" t="str">
        <f>IF(B2=0,"","")</f>
        <v/>
      </c>
      <c r="D162" s="439"/>
      <c r="E162" s="439"/>
      <c r="F162" s="288"/>
      <c r="G162" s="439" t="str">
        <f>IF(B2=0,"","")</f>
        <v/>
      </c>
      <c r="H162" s="439"/>
      <c r="I162" s="439"/>
      <c r="J162" s="288"/>
      <c r="K162" s="440" t="str">
        <f>IF(B2=0,"","")</f>
        <v/>
      </c>
      <c r="L162" s="440"/>
      <c r="M162" s="288"/>
      <c r="N162" s="306"/>
      <c r="O162" s="288"/>
      <c r="P162" s="306"/>
      <c r="Q162" s="61"/>
      <c r="R162" s="46"/>
      <c r="X162" s="47" t="s">
        <v>87</v>
      </c>
      <c r="Y162" s="47" t="s">
        <v>86</v>
      </c>
      <c r="Z162" s="47" t="s">
        <v>1</v>
      </c>
      <c r="AA162" s="47" t="s">
        <v>0</v>
      </c>
      <c r="AB162" s="47"/>
      <c r="AC162" s="47"/>
      <c r="AD162" s="17"/>
      <c r="AE162" s="48"/>
      <c r="AF162" s="48"/>
      <c r="AG162" s="48"/>
      <c r="AH162" s="48"/>
      <c r="AI162" s="48"/>
      <c r="AJ162" s="48"/>
      <c r="AM162" s="129" t="s">
        <v>89</v>
      </c>
      <c r="AN162" s="129" t="s">
        <v>88</v>
      </c>
      <c r="AO162" s="129" t="s">
        <v>1</v>
      </c>
      <c r="AP162" s="129" t="s">
        <v>0</v>
      </c>
      <c r="AQ162" s="129"/>
      <c r="AR162" s="128"/>
      <c r="AS162" s="125"/>
      <c r="AT162" s="46"/>
      <c r="AU162" s="46"/>
      <c r="AV162" s="46"/>
      <c r="AW162" s="46"/>
      <c r="AX162" s="46"/>
      <c r="AY162" s="46"/>
    </row>
    <row r="163" spans="1:319" ht="18" customHeight="1" x14ac:dyDescent="0.25">
      <c r="A163" s="14"/>
      <c r="B163" s="55" t="str">
        <f>IF(B2=0,"","GA132VSD - New")</f>
        <v>GA132VSD - New</v>
      </c>
      <c r="C163" s="432"/>
      <c r="D163" s="433"/>
      <c r="E163" s="433"/>
      <c r="F163" s="77"/>
      <c r="G163" s="433" t="str">
        <f>IF(B2=0,"","BRP070066 a BRP094855")</f>
        <v>BRP070066 a BRP094855</v>
      </c>
      <c r="H163" s="433"/>
      <c r="I163" s="433"/>
      <c r="J163" s="77" t="str">
        <f>IF(B2=0,"","34")</f>
        <v>34</v>
      </c>
      <c r="K163" s="419" t="str">
        <f>IF(B2=0,"","BQD100000 ...")</f>
        <v>BQD100000 ...</v>
      </c>
      <c r="L163" s="419"/>
      <c r="M163" s="77" t="str">
        <f>IF(B2=0,"","34")</f>
        <v>34</v>
      </c>
      <c r="N163" s="170"/>
      <c r="O163" s="292"/>
      <c r="P163" s="170"/>
      <c r="Q163" s="86"/>
      <c r="R163" s="46"/>
      <c r="X163" s="47" t="s">
        <v>84</v>
      </c>
      <c r="Y163" s="47" t="s">
        <v>26</v>
      </c>
      <c r="Z163" s="47" t="s">
        <v>1</v>
      </c>
      <c r="AA163" s="47" t="s">
        <v>0</v>
      </c>
      <c r="AB163" s="47"/>
      <c r="AC163" s="47"/>
      <c r="AD163" s="17"/>
      <c r="AE163" s="48"/>
      <c r="AF163" s="48"/>
      <c r="AG163" s="48"/>
      <c r="AH163" s="48"/>
      <c r="AI163" s="48"/>
      <c r="AJ163" s="48"/>
      <c r="AM163" s="129" t="s">
        <v>85</v>
      </c>
      <c r="AN163" s="129" t="s">
        <v>67</v>
      </c>
      <c r="AO163" s="129" t="s">
        <v>1</v>
      </c>
      <c r="AP163" s="129" t="s">
        <v>0</v>
      </c>
      <c r="AQ163" s="129"/>
      <c r="AR163" s="128"/>
      <c r="AS163" s="125"/>
      <c r="AT163" s="46"/>
      <c r="AU163" s="46"/>
      <c r="AV163" s="46"/>
      <c r="AW163" s="46"/>
      <c r="AX163" s="46"/>
      <c r="AY163" s="46"/>
    </row>
    <row r="164" spans="1:319" ht="18" customHeight="1" x14ac:dyDescent="0.25">
      <c r="A164" s="14"/>
      <c r="B164" s="58" t="str">
        <f>IF(B2=0,"","GA160VSD - New")</f>
        <v>GA160VSD - New</v>
      </c>
      <c r="C164" s="191"/>
      <c r="D164" s="287"/>
      <c r="E164" s="287"/>
      <c r="F164" s="288"/>
      <c r="G164" s="437" t="str">
        <f>IF(B2=0,"","BRP070066 a BRP094855")</f>
        <v>BRP070066 a BRP094855</v>
      </c>
      <c r="H164" s="437"/>
      <c r="I164" s="437"/>
      <c r="J164" s="78" t="str">
        <f>IF(B2=0,"","34")</f>
        <v>34</v>
      </c>
      <c r="K164" s="417" t="str">
        <f>IF(B2=0,"","BQD100000 ...")</f>
        <v>BQD100000 ...</v>
      </c>
      <c r="L164" s="417"/>
      <c r="M164" s="78" t="str">
        <f>IF(B2=0,"","34")</f>
        <v>34</v>
      </c>
      <c r="N164" s="166"/>
      <c r="O164" s="288"/>
      <c r="P164" s="166"/>
      <c r="Q164" s="61"/>
      <c r="R164" s="46"/>
      <c r="X164" s="47" t="s">
        <v>83</v>
      </c>
      <c r="Y164" s="47" t="s">
        <v>82</v>
      </c>
      <c r="Z164" s="47" t="s">
        <v>1</v>
      </c>
      <c r="AA164" s="47" t="s">
        <v>0</v>
      </c>
      <c r="AB164" s="47"/>
      <c r="AC164" s="47"/>
      <c r="AD164" s="17"/>
      <c r="AE164" s="48"/>
      <c r="AF164" s="48"/>
      <c r="AG164" s="48"/>
      <c r="AH164" s="48"/>
      <c r="AI164" s="48"/>
      <c r="AJ164" s="48"/>
      <c r="AM164" s="129" t="s">
        <v>84</v>
      </c>
      <c r="AN164" s="129" t="s">
        <v>26</v>
      </c>
      <c r="AO164" s="129" t="s">
        <v>1</v>
      </c>
      <c r="AP164" s="129" t="s">
        <v>0</v>
      </c>
      <c r="AQ164" s="129"/>
      <c r="AR164" s="128"/>
      <c r="AS164" s="125"/>
      <c r="AT164" s="46"/>
      <c r="AU164" s="46"/>
      <c r="AV164" s="46"/>
      <c r="AW164" s="46"/>
      <c r="AX164" s="46"/>
      <c r="AY164" s="46"/>
    </row>
    <row r="165" spans="1:319" ht="18" customHeight="1" x14ac:dyDescent="0.25">
      <c r="A165" s="14"/>
      <c r="B165" s="55" t="str">
        <f>IF(B2=0,"","GA132VSD   GAZelle")</f>
        <v>GA132VSD   GAZelle</v>
      </c>
      <c r="C165" s="197"/>
      <c r="D165" s="291"/>
      <c r="E165" s="291"/>
      <c r="F165" s="292"/>
      <c r="G165" s="433"/>
      <c r="H165" s="433"/>
      <c r="I165" s="433"/>
      <c r="J165" s="77"/>
      <c r="K165" s="419"/>
      <c r="L165" s="419"/>
      <c r="M165" s="77"/>
      <c r="N165" s="290" t="str">
        <f>IF(B2=0,"","BQD105762...")</f>
        <v>BQD105762...</v>
      </c>
      <c r="O165" s="77" t="str">
        <f>IF(B2=0,"","47")</f>
        <v>47</v>
      </c>
      <c r="P165" s="290"/>
      <c r="Q165" s="56"/>
      <c r="R165" s="46"/>
      <c r="X165" s="47" t="s">
        <v>84</v>
      </c>
      <c r="Y165" s="47" t="s">
        <v>26</v>
      </c>
      <c r="Z165" s="47" t="s">
        <v>1</v>
      </c>
      <c r="AA165" s="47" t="s">
        <v>0</v>
      </c>
      <c r="AB165" s="47"/>
      <c r="AC165" s="47"/>
      <c r="AD165" s="17"/>
      <c r="AE165" s="48"/>
      <c r="AF165" s="48"/>
      <c r="AG165" s="48"/>
      <c r="AH165" s="48"/>
      <c r="AI165" s="48"/>
      <c r="AJ165" s="48"/>
      <c r="AM165" s="129" t="s">
        <v>85</v>
      </c>
      <c r="AN165" s="129" t="s">
        <v>67</v>
      </c>
      <c r="AO165" s="129" t="s">
        <v>1</v>
      </c>
      <c r="AP165" s="129" t="s">
        <v>0</v>
      </c>
      <c r="AQ165" s="129"/>
      <c r="AR165" s="128"/>
      <c r="AS165" s="125"/>
      <c r="AT165" s="46"/>
      <c r="AU165" s="46"/>
      <c r="AV165" s="46"/>
      <c r="AW165" s="46"/>
      <c r="AX165" s="46"/>
      <c r="AY165" s="46"/>
    </row>
    <row r="166" spans="1:319" ht="18" customHeight="1" thickBot="1" x14ac:dyDescent="0.3">
      <c r="A166" s="14"/>
      <c r="B166" s="80" t="str">
        <f>IF(B2=0,"","GA160VSD   GAZelle")</f>
        <v>GA160VSD   GAZelle</v>
      </c>
      <c r="C166" s="200"/>
      <c r="D166" s="201"/>
      <c r="E166" s="201"/>
      <c r="F166" s="301"/>
      <c r="G166" s="446"/>
      <c r="H166" s="446"/>
      <c r="I166" s="446"/>
      <c r="J166" s="82"/>
      <c r="K166" s="413"/>
      <c r="L166" s="413"/>
      <c r="M166" s="82"/>
      <c r="N166" s="184" t="str">
        <f>IF(B2=0,"","BQD105762...")</f>
        <v>BQD105762...</v>
      </c>
      <c r="O166" s="82" t="str">
        <f>IF(B2=0,"","47")</f>
        <v>47</v>
      </c>
      <c r="P166" s="184"/>
      <c r="Q166" s="88"/>
      <c r="R166" s="46"/>
      <c r="X166" s="47" t="s">
        <v>83</v>
      </c>
      <c r="Y166" s="47" t="s">
        <v>82</v>
      </c>
      <c r="Z166" s="47" t="s">
        <v>1</v>
      </c>
      <c r="AA166" s="47" t="s">
        <v>0</v>
      </c>
      <c r="AB166" s="47"/>
      <c r="AC166" s="47"/>
      <c r="AD166" s="17"/>
      <c r="AE166" s="48"/>
      <c r="AF166" s="48"/>
      <c r="AG166" s="48"/>
      <c r="AH166" s="48"/>
      <c r="AI166" s="48"/>
      <c r="AJ166" s="48"/>
      <c r="AM166" s="129" t="s">
        <v>84</v>
      </c>
      <c r="AN166" s="129" t="s">
        <v>26</v>
      </c>
      <c r="AO166" s="129" t="s">
        <v>1</v>
      </c>
      <c r="AP166" s="129" t="s">
        <v>0</v>
      </c>
      <c r="AQ166" s="129"/>
      <c r="AR166" s="128"/>
      <c r="AS166" s="125"/>
      <c r="AT166" s="46"/>
      <c r="AU166" s="46"/>
      <c r="AV166" s="46"/>
      <c r="AW166" s="46"/>
      <c r="AX166" s="46"/>
      <c r="AY166" s="46"/>
    </row>
    <row r="167" spans="1:319" ht="18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17"/>
      <c r="AM167" s="129" t="s">
        <v>158</v>
      </c>
      <c r="AN167" s="129" t="s">
        <v>67</v>
      </c>
      <c r="AO167" s="129" t="s">
        <v>1</v>
      </c>
      <c r="AP167" s="129" t="s">
        <v>0</v>
      </c>
      <c r="AQ167" s="129"/>
      <c r="AR167" s="128"/>
    </row>
    <row r="168" spans="1:319" ht="18" customHeight="1" x14ac:dyDescent="0.25">
      <c r="C168" s="17"/>
      <c r="D168" s="420" t="s">
        <v>648</v>
      </c>
      <c r="E168" s="420"/>
      <c r="F168" s="420"/>
      <c r="G168" s="420"/>
      <c r="H168" s="420"/>
      <c r="I168" s="420"/>
      <c r="J168" s="420"/>
      <c r="K168" s="420"/>
      <c r="L168" s="420"/>
      <c r="M168" s="420"/>
      <c r="N168" s="420"/>
      <c r="O168" s="420"/>
      <c r="P168" s="420"/>
      <c r="Q168" s="420"/>
      <c r="R168" s="46"/>
      <c r="X168" s="47" t="s">
        <v>156</v>
      </c>
      <c r="Y168" s="47" t="s">
        <v>65</v>
      </c>
      <c r="Z168" s="47" t="s">
        <v>1</v>
      </c>
      <c r="AA168" s="47" t="s">
        <v>0</v>
      </c>
      <c r="AB168" s="47"/>
      <c r="AC168" s="47"/>
      <c r="AD168" s="17"/>
      <c r="AE168" s="48"/>
      <c r="AF168" s="48"/>
      <c r="AG168" s="48"/>
      <c r="AH168" s="48"/>
      <c r="AI168" s="48"/>
      <c r="AJ168" s="48"/>
      <c r="AM168" s="129" t="s">
        <v>157</v>
      </c>
      <c r="AN168" s="129" t="s">
        <v>67</v>
      </c>
      <c r="AO168" s="129" t="s">
        <v>1</v>
      </c>
      <c r="AP168" s="129" t="s">
        <v>0</v>
      </c>
      <c r="AQ168" s="129"/>
      <c r="AR168" s="128"/>
      <c r="AS168" s="125"/>
      <c r="AT168" s="46"/>
      <c r="AU168" s="46"/>
      <c r="AV168" s="46"/>
      <c r="AW168" s="46"/>
      <c r="AX168" s="46"/>
      <c r="AY168" s="46"/>
    </row>
    <row r="169" spans="1:319" ht="18" customHeight="1" x14ac:dyDescent="0.25">
      <c r="C169" s="17"/>
      <c r="D169" s="420"/>
      <c r="E169" s="420"/>
      <c r="F169" s="420"/>
      <c r="G169" s="420"/>
      <c r="H169" s="420"/>
      <c r="I169" s="420"/>
      <c r="J169" s="420"/>
      <c r="K169" s="420"/>
      <c r="L169" s="420"/>
      <c r="M169" s="420"/>
      <c r="N169" s="420"/>
      <c r="O169" s="420"/>
      <c r="P169" s="420"/>
      <c r="Q169" s="420"/>
      <c r="R169" s="46"/>
      <c r="X169" s="47" t="s">
        <v>155</v>
      </c>
      <c r="Y169" s="47" t="s">
        <v>26</v>
      </c>
      <c r="Z169" s="47" t="s">
        <v>1</v>
      </c>
      <c r="AA169" s="47" t="s">
        <v>0</v>
      </c>
      <c r="AB169" s="47"/>
      <c r="AC169" s="47"/>
      <c r="AD169" s="17"/>
      <c r="AE169" s="48"/>
      <c r="AF169" s="48"/>
      <c r="AG169" s="48"/>
      <c r="AH169" s="48"/>
      <c r="AI169" s="48"/>
      <c r="AJ169" s="48"/>
      <c r="AM169" s="129" t="s">
        <v>156</v>
      </c>
      <c r="AN169" s="129" t="s">
        <v>65</v>
      </c>
      <c r="AO169" s="129" t="s">
        <v>1</v>
      </c>
      <c r="AP169" s="129" t="s">
        <v>0</v>
      </c>
      <c r="AQ169" s="129"/>
      <c r="AR169" s="128"/>
      <c r="AS169" s="125"/>
      <c r="AT169" s="46"/>
      <c r="AU169" s="46"/>
      <c r="AV169" s="46"/>
      <c r="AW169" s="46"/>
      <c r="AX169" s="46"/>
      <c r="AY169" s="46"/>
    </row>
    <row r="170" spans="1:319" ht="18" customHeight="1" x14ac:dyDescent="0.25">
      <c r="C170" s="17"/>
      <c r="D170" s="420" t="s">
        <v>746</v>
      </c>
      <c r="E170" s="420"/>
      <c r="F170" s="420"/>
      <c r="G170" s="420"/>
      <c r="H170" s="420"/>
      <c r="I170" s="420"/>
      <c r="J170" s="420"/>
      <c r="K170" s="420"/>
      <c r="L170" s="420"/>
      <c r="M170" s="420"/>
      <c r="N170" s="420"/>
      <c r="O170" s="420"/>
      <c r="P170" s="420"/>
      <c r="Q170" s="420"/>
      <c r="R170" s="46"/>
      <c r="X170" s="47" t="s">
        <v>154</v>
      </c>
      <c r="Y170" s="47" t="s">
        <v>153</v>
      </c>
      <c r="Z170" s="47" t="s">
        <v>10</v>
      </c>
      <c r="AA170" s="47" t="s">
        <v>9</v>
      </c>
      <c r="AB170" s="47"/>
      <c r="AC170" s="47"/>
      <c r="AD170" s="17"/>
      <c r="AE170" s="48"/>
      <c r="AF170" s="48"/>
      <c r="AG170" s="48"/>
      <c r="AH170" s="48"/>
      <c r="AI170" s="48"/>
      <c r="AJ170" s="48"/>
      <c r="AM170" s="129" t="s">
        <v>155</v>
      </c>
      <c r="AN170" s="129" t="s">
        <v>26</v>
      </c>
      <c r="AO170" s="129" t="s">
        <v>1</v>
      </c>
      <c r="AP170" s="129" t="s">
        <v>0</v>
      </c>
      <c r="AQ170" s="129"/>
      <c r="AR170" s="128"/>
      <c r="AS170" s="125"/>
      <c r="AT170" s="46"/>
      <c r="AU170" s="46"/>
      <c r="AV170" s="46"/>
      <c r="AW170" s="46"/>
      <c r="AX170" s="46"/>
      <c r="AY170" s="46"/>
    </row>
    <row r="171" spans="1:319" ht="18" customHeight="1" x14ac:dyDescent="0.25">
      <c r="C171" s="17"/>
      <c r="D171" s="420"/>
      <c r="E171" s="420"/>
      <c r="F171" s="420"/>
      <c r="G171" s="420"/>
      <c r="H171" s="420"/>
      <c r="I171" s="420"/>
      <c r="J171" s="420"/>
      <c r="K171" s="420"/>
      <c r="L171" s="420"/>
      <c r="M171" s="420"/>
      <c r="N171" s="420"/>
      <c r="O171" s="420"/>
      <c r="P171" s="420"/>
      <c r="Q171" s="420"/>
      <c r="R171" s="46"/>
      <c r="X171" s="47" t="s">
        <v>152</v>
      </c>
      <c r="Y171" s="47" t="s">
        <v>151</v>
      </c>
      <c r="Z171" s="47" t="s">
        <v>1</v>
      </c>
      <c r="AA171" s="47" t="s">
        <v>0</v>
      </c>
      <c r="AB171" s="47"/>
      <c r="AC171" s="47"/>
      <c r="AD171" s="17"/>
      <c r="AE171" s="48"/>
      <c r="AF171" s="48"/>
      <c r="AG171" s="48"/>
      <c r="AH171" s="48"/>
      <c r="AI171" s="48"/>
      <c r="AJ171" s="48"/>
      <c r="AM171" s="129" t="s">
        <v>154</v>
      </c>
      <c r="AN171" s="129" t="s">
        <v>153</v>
      </c>
      <c r="AO171" s="129" t="s">
        <v>10</v>
      </c>
      <c r="AP171" s="129" t="s">
        <v>9</v>
      </c>
      <c r="AQ171" s="129"/>
      <c r="AR171" s="128"/>
      <c r="AS171" s="125"/>
      <c r="AT171" s="46"/>
      <c r="AU171" s="46"/>
      <c r="AV171" s="46"/>
      <c r="AW171" s="46"/>
      <c r="AX171" s="46"/>
      <c r="AY171" s="46"/>
    </row>
    <row r="172" spans="1:319" ht="18" customHeight="1" thickBot="1" x14ac:dyDescent="0.3">
      <c r="E172" s="51"/>
      <c r="F172" s="51"/>
      <c r="G172" s="52"/>
      <c r="H172" s="52"/>
      <c r="I172" s="52"/>
      <c r="J172" s="52"/>
      <c r="K172" s="51"/>
      <c r="L172" s="51"/>
      <c r="M172" s="51"/>
      <c r="N172" s="51"/>
      <c r="P172" s="51"/>
      <c r="R172" s="46"/>
      <c r="X172" s="47" t="s">
        <v>150</v>
      </c>
      <c r="Y172" s="47" t="s">
        <v>149</v>
      </c>
      <c r="Z172" s="47" t="s">
        <v>10</v>
      </c>
      <c r="AA172" s="47" t="s">
        <v>9</v>
      </c>
      <c r="AB172" s="47"/>
      <c r="AC172" s="47"/>
      <c r="AD172" s="17"/>
      <c r="AE172" s="48"/>
      <c r="AF172" s="48"/>
      <c r="AG172" s="48"/>
      <c r="AH172" s="48"/>
      <c r="AI172" s="48"/>
      <c r="AJ172" s="48"/>
      <c r="AM172" s="129" t="s">
        <v>152</v>
      </c>
      <c r="AN172" s="129" t="s">
        <v>151</v>
      </c>
      <c r="AO172" s="129" t="s">
        <v>1</v>
      </c>
      <c r="AP172" s="129" t="s">
        <v>0</v>
      </c>
      <c r="AQ172" s="129"/>
      <c r="AR172" s="128"/>
      <c r="AS172" s="125"/>
      <c r="AT172" s="46"/>
      <c r="AU172" s="46"/>
      <c r="AV172" s="46"/>
      <c r="AW172" s="46"/>
      <c r="AX172" s="46"/>
      <c r="AY172" s="46"/>
    </row>
    <row r="173" spans="1:319" ht="18.75" thickBot="1" x14ac:dyDescent="0.3">
      <c r="B173" s="53" t="s">
        <v>177</v>
      </c>
      <c r="C173" s="424" t="s">
        <v>194</v>
      </c>
      <c r="D173" s="425"/>
      <c r="E173" s="425"/>
      <c r="F173" s="425"/>
      <c r="G173" s="425"/>
      <c r="H173" s="425"/>
      <c r="I173" s="425"/>
      <c r="J173" s="425"/>
      <c r="K173" s="425"/>
      <c r="L173" s="425"/>
      <c r="M173" s="425"/>
      <c r="N173" s="425"/>
      <c r="O173" s="426"/>
      <c r="P173" s="223"/>
      <c r="Q173" s="224"/>
      <c r="AM173" s="129" t="s">
        <v>81</v>
      </c>
      <c r="AN173" s="129" t="s">
        <v>80</v>
      </c>
      <c r="AO173" s="129" t="s">
        <v>1</v>
      </c>
      <c r="AP173" s="129" t="s">
        <v>0</v>
      </c>
      <c r="AQ173" s="129"/>
      <c r="AR173" s="128"/>
    </row>
    <row r="174" spans="1:319" s="48" customFormat="1" ht="18" customHeight="1" x14ac:dyDescent="0.25">
      <c r="A174" s="14"/>
      <c r="B174" s="83" t="str">
        <f>IF(B2=0,"","G110VSD - (Basic)")</f>
        <v>G110VSD - (Basic)</v>
      </c>
      <c r="C174" s="265"/>
      <c r="D174" s="266"/>
      <c r="E174" s="266"/>
      <c r="F174" s="307"/>
      <c r="G174" s="415" t="str">
        <f>IF(B2=0,"","BRP084358 a BRP094855")</f>
        <v>BRP084358 a BRP094855</v>
      </c>
      <c r="H174" s="415"/>
      <c r="I174" s="415"/>
      <c r="J174" s="84" t="str">
        <f>IF(B2=0,"","33")</f>
        <v>33</v>
      </c>
      <c r="K174" s="415" t="str">
        <f>IF(B2=0,"","BQD100000 ...")</f>
        <v>BQD100000 ...</v>
      </c>
      <c r="L174" s="415"/>
      <c r="M174" s="84" t="str">
        <f>IF(B2=0,"","33")</f>
        <v>33</v>
      </c>
      <c r="N174" s="308"/>
      <c r="O174" s="307"/>
      <c r="P174" s="308"/>
      <c r="Q174" s="267"/>
      <c r="X174" s="269" t="s">
        <v>89</v>
      </c>
      <c r="Y174" s="269" t="s">
        <v>88</v>
      </c>
      <c r="Z174" s="269" t="s">
        <v>1</v>
      </c>
      <c r="AA174" s="269" t="s">
        <v>0</v>
      </c>
      <c r="AB174" s="269"/>
      <c r="AC174" s="269"/>
      <c r="AD174" s="17"/>
      <c r="AM174" s="270" t="s">
        <v>90</v>
      </c>
      <c r="AN174" s="270" t="s">
        <v>62</v>
      </c>
      <c r="AO174" s="270" t="s">
        <v>1</v>
      </c>
      <c r="AP174" s="270" t="s">
        <v>0</v>
      </c>
      <c r="AQ174" s="270"/>
      <c r="AR174" s="270"/>
      <c r="LF174" s="408"/>
      <c r="LG174" s="312"/>
    </row>
    <row r="175" spans="1:319" x14ac:dyDescent="0.25">
      <c r="B175" s="58" t="str">
        <f>IF(B2=0,"","G160VSD - (Basic)")</f>
        <v>G160VSD - (Basic)</v>
      </c>
      <c r="C175" s="430"/>
      <c r="D175" s="431"/>
      <c r="E175" s="431"/>
      <c r="F175" s="78"/>
      <c r="G175" s="417" t="str">
        <f>IF(B2=0,"","BRP084358 a BRP094855")</f>
        <v>BRP084358 a BRP094855</v>
      </c>
      <c r="H175" s="417"/>
      <c r="I175" s="417"/>
      <c r="J175" s="78" t="str">
        <f>IF(B2=0,"","33")</f>
        <v>33</v>
      </c>
      <c r="K175" s="417" t="str">
        <f>IF(B2=0,"","BQD100000 ...")</f>
        <v>BQD100000 ...</v>
      </c>
      <c r="L175" s="417"/>
      <c r="M175" s="78" t="str">
        <f>IF(B2=0,"","33")</f>
        <v>33</v>
      </c>
      <c r="N175" s="194"/>
      <c r="O175" s="78"/>
      <c r="P175" s="166"/>
      <c r="Q175" s="59"/>
      <c r="AM175" s="129" t="s">
        <v>78</v>
      </c>
      <c r="AN175" s="129" t="s">
        <v>76</v>
      </c>
      <c r="AO175" s="129" t="s">
        <v>10</v>
      </c>
      <c r="AP175" s="129" t="s">
        <v>9</v>
      </c>
      <c r="AQ175" s="129"/>
      <c r="AR175" s="128"/>
    </row>
    <row r="176" spans="1:319" x14ac:dyDescent="0.25">
      <c r="B176" s="55" t="str">
        <f>IF(B2=0,"","G110            (2020)")</f>
        <v>G110            (2020)</v>
      </c>
      <c r="C176" s="432"/>
      <c r="D176" s="433"/>
      <c r="E176" s="433"/>
      <c r="F176" s="77"/>
      <c r="G176" s="419"/>
      <c r="H176" s="419"/>
      <c r="I176" s="419"/>
      <c r="J176" s="77"/>
      <c r="K176" s="419"/>
      <c r="L176" s="419"/>
      <c r="M176" s="77"/>
      <c r="N176" s="290" t="str">
        <f>IF(B2=0,"","BQD122961...")</f>
        <v>BQD122961...</v>
      </c>
      <c r="O176" s="77" t="str">
        <f>IF(B2=0,"","60")</f>
        <v>60</v>
      </c>
      <c r="P176" s="171"/>
      <c r="Q176" s="56"/>
      <c r="AM176" s="129" t="s">
        <v>77</v>
      </c>
      <c r="AN176" s="129" t="s">
        <v>76</v>
      </c>
      <c r="AO176" s="129" t="s">
        <v>10</v>
      </c>
      <c r="AP176" s="129" t="s">
        <v>9</v>
      </c>
      <c r="AQ176" s="129"/>
      <c r="AR176" s="128"/>
    </row>
    <row r="177" spans="2:44" x14ac:dyDescent="0.25">
      <c r="B177" s="58" t="str">
        <f>IF(B2=0,"","G110VSD    (2020)")</f>
        <v>G110VSD    (2020)</v>
      </c>
      <c r="C177" s="430"/>
      <c r="D177" s="431"/>
      <c r="E177" s="431"/>
      <c r="F177" s="78"/>
      <c r="G177" s="417"/>
      <c r="H177" s="417"/>
      <c r="I177" s="417"/>
      <c r="J177" s="78"/>
      <c r="K177" s="417"/>
      <c r="L177" s="417"/>
      <c r="M177" s="78"/>
      <c r="N177" s="173" t="str">
        <f>IF(B2=0,"","BQD122961...")</f>
        <v>BQD122961...</v>
      </c>
      <c r="O177" s="78" t="str">
        <f>IF(B2=0,"","60")</f>
        <v>60</v>
      </c>
      <c r="P177" s="166"/>
      <c r="Q177" s="59"/>
      <c r="AM177" s="129" t="s">
        <v>75</v>
      </c>
      <c r="AN177" s="129" t="s">
        <v>73</v>
      </c>
      <c r="AO177" s="129" t="s">
        <v>1</v>
      </c>
      <c r="AP177" s="129" t="s">
        <v>0</v>
      </c>
      <c r="AQ177" s="129"/>
      <c r="AR177" s="128"/>
    </row>
    <row r="178" spans="2:44" x14ac:dyDescent="0.25">
      <c r="B178" s="55" t="str">
        <f>IF(B2=0,"","G160            (2021)")</f>
        <v>G160            (2021)</v>
      </c>
      <c r="C178" s="432"/>
      <c r="D178" s="433"/>
      <c r="E178" s="433"/>
      <c r="F178" s="77"/>
      <c r="G178" s="419"/>
      <c r="H178" s="419"/>
      <c r="I178" s="419"/>
      <c r="J178" s="77"/>
      <c r="K178" s="419"/>
      <c r="L178" s="419"/>
      <c r="M178" s="77"/>
      <c r="N178" s="290" t="str">
        <f>IF(B2=0,"","BQR122666...")</f>
        <v>BQR122666...</v>
      </c>
      <c r="O178" s="77">
        <v>61</v>
      </c>
      <c r="P178" s="171"/>
      <c r="Q178" s="56"/>
      <c r="AM178" s="129" t="s">
        <v>74</v>
      </c>
      <c r="AN178" s="129" t="s">
        <v>73</v>
      </c>
      <c r="AO178" s="129" t="s">
        <v>1</v>
      </c>
      <c r="AP178" s="129" t="s">
        <v>0</v>
      </c>
      <c r="AQ178" s="129"/>
      <c r="AR178" s="128"/>
    </row>
    <row r="179" spans="2:44" x14ac:dyDescent="0.25">
      <c r="B179" s="58" t="str">
        <f>IF(B2=0,"","G200            (2021)")</f>
        <v>G200            (2021)</v>
      </c>
      <c r="C179" s="430"/>
      <c r="D179" s="431"/>
      <c r="E179" s="431"/>
      <c r="F179" s="78"/>
      <c r="G179" s="417"/>
      <c r="H179" s="417"/>
      <c r="I179" s="417"/>
      <c r="J179" s="78"/>
      <c r="K179" s="417"/>
      <c r="L179" s="417"/>
      <c r="M179" s="78"/>
      <c r="N179" s="173" t="str">
        <f>IF(B2=0,"","BQR122666...")</f>
        <v>BQR122666...</v>
      </c>
      <c r="O179" s="78">
        <v>61</v>
      </c>
      <c r="P179" s="166"/>
      <c r="Q179" s="59"/>
      <c r="AM179" s="129" t="s">
        <v>72</v>
      </c>
      <c r="AN179" s="129" t="s">
        <v>47</v>
      </c>
      <c r="AO179" s="129" t="s">
        <v>1</v>
      </c>
      <c r="AP179" s="129" t="s">
        <v>0</v>
      </c>
      <c r="AQ179" s="129"/>
      <c r="AR179" s="128"/>
    </row>
    <row r="180" spans="2:44" x14ac:dyDescent="0.25">
      <c r="B180" s="55" t="str">
        <f>IF(B2=0,"","G250            (2021)")</f>
        <v>G250            (2021)</v>
      </c>
      <c r="C180" s="432"/>
      <c r="D180" s="433"/>
      <c r="E180" s="433"/>
      <c r="F180" s="77"/>
      <c r="G180" s="419"/>
      <c r="H180" s="419"/>
      <c r="I180" s="419"/>
      <c r="J180" s="77"/>
      <c r="K180" s="419"/>
      <c r="L180" s="419"/>
      <c r="M180" s="77"/>
      <c r="N180" s="290" t="str">
        <f>IF(B2=0,"","BQR122666...")</f>
        <v>BQR122666...</v>
      </c>
      <c r="O180" s="77">
        <v>61</v>
      </c>
      <c r="P180" s="171"/>
      <c r="Q180" s="56"/>
      <c r="AM180" s="129" t="s">
        <v>77</v>
      </c>
      <c r="AN180" s="129" t="s">
        <v>76</v>
      </c>
      <c r="AO180" s="129" t="s">
        <v>10</v>
      </c>
      <c r="AP180" s="129" t="s">
        <v>9</v>
      </c>
      <c r="AQ180" s="129"/>
      <c r="AR180" s="128"/>
    </row>
    <row r="181" spans="2:44" x14ac:dyDescent="0.25">
      <c r="B181" s="58" t="str">
        <f>IF(B2=0,"","G160VSD    (2021)")</f>
        <v>G160VSD    (2021)</v>
      </c>
      <c r="C181" s="430"/>
      <c r="D181" s="431"/>
      <c r="E181" s="431"/>
      <c r="F181" s="78"/>
      <c r="G181" s="417"/>
      <c r="H181" s="417"/>
      <c r="I181" s="417"/>
      <c r="J181" s="78"/>
      <c r="K181" s="417"/>
      <c r="L181" s="417"/>
      <c r="M181" s="78"/>
      <c r="N181" s="173" t="str">
        <f>IF(B2=0,"","BQR122666...")</f>
        <v>BQR122666...</v>
      </c>
      <c r="O181" s="78" t="str">
        <f>IF(B2=0,"","61")</f>
        <v>61</v>
      </c>
      <c r="P181" s="166"/>
      <c r="Q181" s="59"/>
      <c r="AM181" s="129" t="s">
        <v>75</v>
      </c>
      <c r="AN181" s="129" t="s">
        <v>73</v>
      </c>
      <c r="AO181" s="129" t="s">
        <v>1</v>
      </c>
      <c r="AP181" s="129" t="s">
        <v>0</v>
      </c>
      <c r="AQ181" s="129"/>
      <c r="AR181" s="128"/>
    </row>
    <row r="182" spans="2:44" x14ac:dyDescent="0.25">
      <c r="B182" s="55" t="str">
        <f>IF(B2=0,"","G200VSD    (2021)")</f>
        <v>G200VSD    (2021)</v>
      </c>
      <c r="C182" s="432"/>
      <c r="D182" s="433"/>
      <c r="E182" s="433"/>
      <c r="F182" s="77"/>
      <c r="G182" s="419"/>
      <c r="H182" s="419"/>
      <c r="I182" s="419"/>
      <c r="J182" s="77"/>
      <c r="K182" s="419"/>
      <c r="L182" s="419"/>
      <c r="M182" s="77"/>
      <c r="N182" s="290" t="str">
        <f>IF(B2=0,"","BQR122666...")</f>
        <v>BQR122666...</v>
      </c>
      <c r="O182" s="77" t="str">
        <f>IF(B2=0,"","61")</f>
        <v>61</v>
      </c>
      <c r="P182" s="171"/>
      <c r="Q182" s="56"/>
      <c r="AM182" s="129" t="s">
        <v>74</v>
      </c>
      <c r="AN182" s="129" t="s">
        <v>73</v>
      </c>
      <c r="AO182" s="129" t="s">
        <v>1</v>
      </c>
      <c r="AP182" s="129" t="s">
        <v>0</v>
      </c>
      <c r="AQ182" s="129"/>
      <c r="AR182" s="128"/>
    </row>
    <row r="183" spans="2:44" x14ac:dyDescent="0.25">
      <c r="B183" s="58" t="str">
        <f>IF(B2=0,"","G250VSD    (2021)")</f>
        <v>G250VSD    (2021)</v>
      </c>
      <c r="C183" s="430"/>
      <c r="D183" s="431"/>
      <c r="E183" s="431"/>
      <c r="F183" s="78"/>
      <c r="G183" s="417"/>
      <c r="H183" s="417"/>
      <c r="I183" s="417"/>
      <c r="J183" s="78"/>
      <c r="K183" s="417"/>
      <c r="L183" s="417"/>
      <c r="M183" s="78"/>
      <c r="N183" s="173" t="str">
        <f>IF(B2=0,"","BQR122666...")</f>
        <v>BQR122666...</v>
      </c>
      <c r="O183" s="78" t="str">
        <f>IF(B2=0,"","61")</f>
        <v>61</v>
      </c>
      <c r="P183" s="166"/>
      <c r="Q183" s="59"/>
      <c r="AM183" s="129" t="s">
        <v>72</v>
      </c>
      <c r="AN183" s="129" t="s">
        <v>47</v>
      </c>
      <c r="AO183" s="129" t="s">
        <v>1</v>
      </c>
      <c r="AP183" s="129" t="s">
        <v>0</v>
      </c>
      <c r="AQ183" s="129"/>
      <c r="AR183" s="128"/>
    </row>
    <row r="184" spans="2:44" x14ac:dyDescent="0.25">
      <c r="B184" s="55"/>
      <c r="C184" s="432"/>
      <c r="D184" s="433"/>
      <c r="E184" s="433"/>
      <c r="F184" s="77"/>
      <c r="G184" s="419"/>
      <c r="H184" s="419"/>
      <c r="I184" s="419"/>
      <c r="J184" s="77"/>
      <c r="K184" s="419"/>
      <c r="L184" s="419"/>
      <c r="M184" s="77"/>
      <c r="N184" s="219"/>
      <c r="O184" s="77"/>
      <c r="P184" s="171"/>
      <c r="Q184" s="56"/>
      <c r="AM184" s="129" t="s">
        <v>77</v>
      </c>
      <c r="AN184" s="129" t="s">
        <v>76</v>
      </c>
      <c r="AO184" s="129" t="s">
        <v>10</v>
      </c>
      <c r="AP184" s="129" t="s">
        <v>9</v>
      </c>
      <c r="AQ184" s="129"/>
      <c r="AR184" s="128"/>
    </row>
    <row r="185" spans="2:44" ht="15.75" thickBot="1" x14ac:dyDescent="0.3">
      <c r="B185" s="80"/>
      <c r="C185" s="434"/>
      <c r="D185" s="435"/>
      <c r="E185" s="435"/>
      <c r="F185" s="82"/>
      <c r="G185" s="413"/>
      <c r="H185" s="413"/>
      <c r="I185" s="413"/>
      <c r="J185" s="82"/>
      <c r="K185" s="413"/>
      <c r="L185" s="413"/>
      <c r="M185" s="82"/>
      <c r="N185" s="220"/>
      <c r="O185" s="82"/>
      <c r="P185" s="185"/>
      <c r="Q185" s="88"/>
      <c r="AM185" s="129" t="s">
        <v>75</v>
      </c>
      <c r="AN185" s="129" t="s">
        <v>73</v>
      </c>
      <c r="AO185" s="129" t="s">
        <v>1</v>
      </c>
      <c r="AP185" s="129" t="s">
        <v>0</v>
      </c>
      <c r="AQ185" s="129"/>
      <c r="AR185" s="128"/>
    </row>
    <row r="186" spans="2:44" ht="18" customHeight="1" thickBot="1" x14ac:dyDescent="0.3">
      <c r="B186" s="71"/>
      <c r="C186" s="72"/>
      <c r="D186" s="73"/>
      <c r="E186" s="72"/>
      <c r="F186" s="73"/>
      <c r="G186" s="72"/>
      <c r="H186" s="73"/>
      <c r="I186" s="72"/>
      <c r="J186" s="73"/>
      <c r="K186" s="72"/>
      <c r="L186" s="72"/>
      <c r="M186" s="73"/>
      <c r="N186" s="72"/>
      <c r="O186" s="72"/>
      <c r="P186" s="72"/>
      <c r="Q186" s="72"/>
      <c r="AG186" s="17"/>
      <c r="AM186" s="129" t="s">
        <v>183</v>
      </c>
      <c r="AN186" s="129" t="s">
        <v>182</v>
      </c>
      <c r="AO186" s="129" t="s">
        <v>10</v>
      </c>
      <c r="AP186" s="129" t="s">
        <v>9</v>
      </c>
      <c r="AQ186" s="129"/>
      <c r="AR186" s="128"/>
    </row>
    <row r="187" spans="2:44" ht="18" customHeight="1" x14ac:dyDescent="0.25">
      <c r="B187" s="83" t="s">
        <v>341</v>
      </c>
      <c r="C187" s="187"/>
      <c r="D187" s="84"/>
      <c r="E187" s="188"/>
      <c r="F187" s="84"/>
      <c r="G187" s="188"/>
      <c r="H187" s="84"/>
      <c r="I187" s="188"/>
      <c r="J187" s="84"/>
      <c r="K187" s="450"/>
      <c r="L187" s="450"/>
      <c r="M187" s="84"/>
      <c r="N187" s="189"/>
      <c r="O187" s="257"/>
      <c r="P187" s="189"/>
      <c r="Q187" s="85"/>
      <c r="AG187" s="17"/>
      <c r="AM187" s="129" t="s">
        <v>181</v>
      </c>
      <c r="AN187" s="129" t="s">
        <v>180</v>
      </c>
      <c r="AO187" s="129" t="s">
        <v>10</v>
      </c>
      <c r="AP187" s="129" t="s">
        <v>9</v>
      </c>
      <c r="AQ187" s="129"/>
      <c r="AR187" s="128"/>
    </row>
    <row r="188" spans="2:44" ht="18" customHeight="1" x14ac:dyDescent="0.25">
      <c r="B188" s="58" t="s">
        <v>884</v>
      </c>
      <c r="C188" s="410">
        <v>1993</v>
      </c>
      <c r="D188" s="78">
        <v>62</v>
      </c>
      <c r="E188" s="173"/>
      <c r="F188" s="78"/>
      <c r="G188" s="173"/>
      <c r="H188" s="78"/>
      <c r="I188" s="173"/>
      <c r="J188" s="78"/>
      <c r="K188" s="427"/>
      <c r="L188" s="427"/>
      <c r="M188" s="78"/>
      <c r="N188" s="166"/>
      <c r="O188" s="258"/>
      <c r="P188" s="166"/>
      <c r="Q188" s="67"/>
      <c r="AG188" s="17"/>
      <c r="AM188" s="129" t="s">
        <v>181</v>
      </c>
      <c r="AN188" s="129" t="s">
        <v>178</v>
      </c>
      <c r="AO188" s="129" t="s">
        <v>1</v>
      </c>
      <c r="AP188" s="129" t="s">
        <v>0</v>
      </c>
      <c r="AQ188" s="129"/>
      <c r="AR188" s="128"/>
    </row>
    <row r="189" spans="2:44" ht="18" customHeight="1" x14ac:dyDescent="0.25">
      <c r="B189" s="55" t="s">
        <v>885</v>
      </c>
      <c r="C189" s="162">
        <v>1993</v>
      </c>
      <c r="D189" s="77">
        <v>62</v>
      </c>
      <c r="E189" s="170"/>
      <c r="F189" s="77"/>
      <c r="G189" s="170"/>
      <c r="H189" s="77"/>
      <c r="I189" s="170"/>
      <c r="J189" s="77"/>
      <c r="K189" s="428"/>
      <c r="L189" s="428"/>
      <c r="M189" s="77"/>
      <c r="N189" s="171"/>
      <c r="O189" s="259"/>
      <c r="P189" s="171"/>
      <c r="Q189" s="65"/>
      <c r="AG189" s="17"/>
      <c r="AM189" s="129" t="s">
        <v>179</v>
      </c>
      <c r="AN189" s="129" t="s">
        <v>88</v>
      </c>
      <c r="AO189" s="129" t="s">
        <v>1</v>
      </c>
      <c r="AP189" s="129" t="s">
        <v>0</v>
      </c>
      <c r="AQ189" s="129"/>
      <c r="AR189" s="128"/>
    </row>
    <row r="190" spans="2:44" ht="18" customHeight="1" x14ac:dyDescent="0.25">
      <c r="B190" s="58" t="s">
        <v>886</v>
      </c>
      <c r="C190" s="164">
        <v>1993</v>
      </c>
      <c r="D190" s="78">
        <v>62</v>
      </c>
      <c r="E190" s="173"/>
      <c r="F190" s="78"/>
      <c r="G190" s="173"/>
      <c r="H190" s="78"/>
      <c r="I190" s="173"/>
      <c r="J190" s="78"/>
      <c r="K190" s="427"/>
      <c r="L190" s="427"/>
      <c r="M190" s="78"/>
      <c r="N190" s="322"/>
      <c r="O190" s="323"/>
      <c r="P190" s="322"/>
      <c r="Q190" s="325"/>
      <c r="AG190" s="17"/>
      <c r="AM190" s="129" t="s">
        <v>184</v>
      </c>
      <c r="AN190" s="129" t="s">
        <v>62</v>
      </c>
      <c r="AO190" s="129" t="s">
        <v>1</v>
      </c>
      <c r="AP190" s="129" t="s">
        <v>0</v>
      </c>
      <c r="AQ190" s="129"/>
      <c r="AR190" s="128"/>
    </row>
    <row r="191" spans="2:44" ht="18" customHeight="1" x14ac:dyDescent="0.25">
      <c r="B191" s="55" t="s">
        <v>887</v>
      </c>
      <c r="C191" s="162"/>
      <c r="D191" s="77"/>
      <c r="E191" s="170"/>
      <c r="F191" s="77"/>
      <c r="G191" s="170"/>
      <c r="H191" s="77"/>
      <c r="I191" s="170"/>
      <c r="J191" s="77"/>
      <c r="K191" s="428"/>
      <c r="L191" s="428"/>
      <c r="M191" s="77"/>
      <c r="N191" s="171"/>
      <c r="O191" s="259"/>
      <c r="P191" s="171"/>
      <c r="Q191" s="65"/>
      <c r="AG191" s="17"/>
      <c r="AM191" s="129" t="s">
        <v>179</v>
      </c>
      <c r="AN191" s="129" t="s">
        <v>88</v>
      </c>
      <c r="AO191" s="129" t="s">
        <v>1</v>
      </c>
      <c r="AP191" s="129" t="s">
        <v>0</v>
      </c>
      <c r="AQ191" s="129"/>
      <c r="AR191" s="128"/>
    </row>
    <row r="192" spans="2:44" ht="18" customHeight="1" x14ac:dyDescent="0.25">
      <c r="B192" s="58" t="s">
        <v>888</v>
      </c>
      <c r="C192" s="164"/>
      <c r="D192" s="78"/>
      <c r="E192" s="173"/>
      <c r="F192" s="78"/>
      <c r="G192" s="173"/>
      <c r="H192" s="78"/>
      <c r="I192" s="173"/>
      <c r="J192" s="78"/>
      <c r="K192" s="427"/>
      <c r="L192" s="427"/>
      <c r="M192" s="78"/>
      <c r="N192" s="322"/>
      <c r="O192" s="323"/>
      <c r="P192" s="322"/>
      <c r="Q192" s="325"/>
      <c r="AG192" s="17"/>
      <c r="AM192" s="129" t="s">
        <v>184</v>
      </c>
      <c r="AN192" s="129" t="s">
        <v>62</v>
      </c>
      <c r="AO192" s="129" t="s">
        <v>1</v>
      </c>
      <c r="AP192" s="129" t="s">
        <v>0</v>
      </c>
      <c r="AQ192" s="129"/>
      <c r="AR192" s="128"/>
    </row>
    <row r="193" spans="2:51" ht="18" customHeight="1" x14ac:dyDescent="0.25">
      <c r="B193" s="55" t="s">
        <v>889</v>
      </c>
      <c r="C193" s="162"/>
      <c r="D193" s="77"/>
      <c r="E193" s="170"/>
      <c r="F193" s="77"/>
      <c r="G193" s="170"/>
      <c r="H193" s="77"/>
      <c r="I193" s="170"/>
      <c r="J193" s="77"/>
      <c r="K193" s="428"/>
      <c r="L193" s="428"/>
      <c r="M193" s="77"/>
      <c r="N193" s="171"/>
      <c r="O193" s="259"/>
      <c r="P193" s="171"/>
      <c r="Q193" s="65"/>
      <c r="AG193" s="17"/>
      <c r="AM193" s="129" t="s">
        <v>179</v>
      </c>
      <c r="AN193" s="129" t="s">
        <v>88</v>
      </c>
      <c r="AO193" s="129" t="s">
        <v>1</v>
      </c>
      <c r="AP193" s="129" t="s">
        <v>0</v>
      </c>
      <c r="AQ193" s="129"/>
      <c r="AR193" s="128"/>
    </row>
    <row r="194" spans="2:51" ht="18" customHeight="1" thickBot="1" x14ac:dyDescent="0.3">
      <c r="B194" s="324" t="s">
        <v>890</v>
      </c>
      <c r="C194" s="183"/>
      <c r="D194" s="82"/>
      <c r="E194" s="184"/>
      <c r="F194" s="82"/>
      <c r="G194" s="184"/>
      <c r="H194" s="82"/>
      <c r="I194" s="184"/>
      <c r="J194" s="82"/>
      <c r="K194" s="429"/>
      <c r="L194" s="429"/>
      <c r="M194" s="82"/>
      <c r="N194" s="190"/>
      <c r="O194" s="260"/>
      <c r="P194" s="190"/>
      <c r="Q194" s="140"/>
      <c r="AG194" s="17"/>
      <c r="AM194" s="129" t="s">
        <v>184</v>
      </c>
      <c r="AN194" s="129" t="s">
        <v>62</v>
      </c>
      <c r="AO194" s="129" t="s">
        <v>1</v>
      </c>
      <c r="AP194" s="129" t="s">
        <v>0</v>
      </c>
      <c r="AQ194" s="129"/>
      <c r="AR194" s="128"/>
    </row>
    <row r="195" spans="2:51" x14ac:dyDescent="0.25">
      <c r="AM195" s="129" t="s">
        <v>70</v>
      </c>
      <c r="AN195" s="129" t="s">
        <v>16</v>
      </c>
      <c r="AO195" s="129" t="s">
        <v>1</v>
      </c>
      <c r="AP195" s="129" t="s">
        <v>0</v>
      </c>
      <c r="AQ195" s="129"/>
      <c r="AR195" s="128"/>
    </row>
    <row r="196" spans="2:51" ht="18" customHeight="1" x14ac:dyDescent="0.25">
      <c r="C196" s="17"/>
      <c r="D196" s="420" t="s">
        <v>747</v>
      </c>
      <c r="E196" s="420"/>
      <c r="F196" s="420"/>
      <c r="G196" s="420"/>
      <c r="H196" s="420"/>
      <c r="I196" s="420"/>
      <c r="J196" s="420"/>
      <c r="K196" s="420"/>
      <c r="L196" s="420"/>
      <c r="M196" s="420"/>
      <c r="N196" s="420"/>
      <c r="O196" s="420"/>
      <c r="P196" s="420"/>
      <c r="Q196" s="420"/>
      <c r="R196" s="46"/>
      <c r="X196" s="47" t="s">
        <v>156</v>
      </c>
      <c r="Y196" s="47" t="s">
        <v>65</v>
      </c>
      <c r="Z196" s="47" t="s">
        <v>1</v>
      </c>
      <c r="AA196" s="47" t="s">
        <v>0</v>
      </c>
      <c r="AB196" s="47"/>
      <c r="AC196" s="47"/>
      <c r="AD196" s="17"/>
      <c r="AE196" s="48"/>
      <c r="AF196" s="48"/>
      <c r="AG196" s="48"/>
      <c r="AH196" s="48"/>
      <c r="AI196" s="48"/>
      <c r="AJ196" s="48"/>
      <c r="AM196" s="129" t="s">
        <v>157</v>
      </c>
      <c r="AN196" s="129" t="s">
        <v>67</v>
      </c>
      <c r="AO196" s="129" t="s">
        <v>1</v>
      </c>
      <c r="AP196" s="129" t="s">
        <v>0</v>
      </c>
      <c r="AQ196" s="129"/>
      <c r="AR196" s="128"/>
      <c r="AS196" s="125"/>
      <c r="AT196" s="46"/>
      <c r="AU196" s="46"/>
      <c r="AV196" s="46"/>
      <c r="AW196" s="46"/>
      <c r="AX196" s="46"/>
      <c r="AY196" s="46"/>
    </row>
    <row r="197" spans="2:51" ht="18" customHeight="1" x14ac:dyDescent="0.25">
      <c r="C197" s="17"/>
      <c r="D197" s="420"/>
      <c r="E197" s="420"/>
      <c r="F197" s="420"/>
      <c r="G197" s="420"/>
      <c r="H197" s="420"/>
      <c r="I197" s="420"/>
      <c r="J197" s="420"/>
      <c r="K197" s="420"/>
      <c r="L197" s="420"/>
      <c r="M197" s="420"/>
      <c r="N197" s="420"/>
      <c r="O197" s="420"/>
      <c r="P197" s="420"/>
      <c r="Q197" s="420"/>
      <c r="R197" s="46"/>
      <c r="X197" s="47" t="s">
        <v>155</v>
      </c>
      <c r="Y197" s="47" t="s">
        <v>26</v>
      </c>
      <c r="Z197" s="47" t="s">
        <v>1</v>
      </c>
      <c r="AA197" s="47" t="s">
        <v>0</v>
      </c>
      <c r="AB197" s="47"/>
      <c r="AC197" s="47"/>
      <c r="AD197" s="17"/>
      <c r="AE197" s="48"/>
      <c r="AF197" s="48"/>
      <c r="AG197" s="48"/>
      <c r="AH197" s="48"/>
      <c r="AI197" s="48"/>
      <c r="AJ197" s="48"/>
      <c r="AM197" s="129" t="s">
        <v>156</v>
      </c>
      <c r="AN197" s="129" t="s">
        <v>65</v>
      </c>
      <c r="AO197" s="129" t="s">
        <v>1</v>
      </c>
      <c r="AP197" s="129" t="s">
        <v>0</v>
      </c>
      <c r="AQ197" s="129"/>
      <c r="AR197" s="128"/>
      <c r="AS197" s="125"/>
      <c r="AT197" s="46"/>
      <c r="AU197" s="46"/>
      <c r="AV197" s="46"/>
      <c r="AW197" s="46"/>
      <c r="AX197" s="46"/>
      <c r="AY197" s="46"/>
    </row>
    <row r="198" spans="2:51" ht="18" customHeight="1" x14ac:dyDescent="0.25">
      <c r="C198" s="17"/>
      <c r="D198" s="420" t="s">
        <v>748</v>
      </c>
      <c r="E198" s="420"/>
      <c r="F198" s="420"/>
      <c r="G198" s="420"/>
      <c r="H198" s="420"/>
      <c r="I198" s="420"/>
      <c r="J198" s="420"/>
      <c r="K198" s="420"/>
      <c r="L198" s="420"/>
      <c r="M198" s="420"/>
      <c r="N198" s="420"/>
      <c r="O198" s="420"/>
      <c r="P198" s="420"/>
      <c r="Q198" s="420"/>
      <c r="R198" s="46"/>
      <c r="X198" s="47" t="s">
        <v>154</v>
      </c>
      <c r="Y198" s="47" t="s">
        <v>153</v>
      </c>
      <c r="Z198" s="47" t="s">
        <v>10</v>
      </c>
      <c r="AA198" s="47" t="s">
        <v>9</v>
      </c>
      <c r="AB198" s="47"/>
      <c r="AC198" s="47"/>
      <c r="AD198" s="17"/>
      <c r="AE198" s="48"/>
      <c r="AF198" s="48"/>
      <c r="AG198" s="48"/>
      <c r="AH198" s="48"/>
      <c r="AI198" s="48"/>
      <c r="AJ198" s="48"/>
      <c r="AM198" s="129" t="s">
        <v>155</v>
      </c>
      <c r="AN198" s="129" t="s">
        <v>26</v>
      </c>
      <c r="AO198" s="129" t="s">
        <v>1</v>
      </c>
      <c r="AP198" s="129" t="s">
        <v>0</v>
      </c>
      <c r="AQ198" s="129"/>
      <c r="AR198" s="128"/>
      <c r="AS198" s="125"/>
      <c r="AT198" s="46"/>
      <c r="AU198" s="46"/>
      <c r="AV198" s="46"/>
      <c r="AW198" s="46"/>
      <c r="AX198" s="46"/>
      <c r="AY198" s="46"/>
    </row>
    <row r="199" spans="2:51" ht="18" customHeight="1" x14ac:dyDescent="0.25">
      <c r="C199" s="17"/>
      <c r="D199" s="420"/>
      <c r="E199" s="420"/>
      <c r="F199" s="420"/>
      <c r="G199" s="420"/>
      <c r="H199" s="420"/>
      <c r="I199" s="420"/>
      <c r="J199" s="420"/>
      <c r="K199" s="420"/>
      <c r="L199" s="420"/>
      <c r="M199" s="420"/>
      <c r="N199" s="420"/>
      <c r="O199" s="420"/>
      <c r="P199" s="420"/>
      <c r="Q199" s="420"/>
      <c r="R199" s="46"/>
      <c r="X199" s="47" t="s">
        <v>152</v>
      </c>
      <c r="Y199" s="47" t="s">
        <v>151</v>
      </c>
      <c r="Z199" s="47" t="s">
        <v>1</v>
      </c>
      <c r="AA199" s="47" t="s">
        <v>0</v>
      </c>
      <c r="AB199" s="47"/>
      <c r="AC199" s="47"/>
      <c r="AD199" s="17"/>
      <c r="AE199" s="48"/>
      <c r="AF199" s="48"/>
      <c r="AG199" s="48"/>
      <c r="AH199" s="48"/>
      <c r="AI199" s="48"/>
      <c r="AJ199" s="48"/>
      <c r="AM199" s="129" t="s">
        <v>154</v>
      </c>
      <c r="AN199" s="129" t="s">
        <v>153</v>
      </c>
      <c r="AO199" s="129" t="s">
        <v>10</v>
      </c>
      <c r="AP199" s="129" t="s">
        <v>9</v>
      </c>
      <c r="AQ199" s="129"/>
      <c r="AR199" s="128"/>
      <c r="AS199" s="125"/>
      <c r="AT199" s="46"/>
      <c r="AU199" s="46"/>
      <c r="AV199" s="46"/>
      <c r="AW199" s="46"/>
      <c r="AX199" s="46"/>
      <c r="AY199" s="46"/>
    </row>
    <row r="200" spans="2:51" ht="18" customHeight="1" thickBot="1" x14ac:dyDescent="0.3">
      <c r="E200" s="51"/>
      <c r="F200" s="51"/>
      <c r="G200" s="52"/>
      <c r="H200" s="52"/>
      <c r="I200" s="52"/>
      <c r="J200" s="52"/>
      <c r="K200" s="51"/>
      <c r="L200" s="51"/>
      <c r="M200" s="51"/>
      <c r="N200" s="51"/>
      <c r="P200" s="51"/>
      <c r="R200" s="46"/>
      <c r="X200" s="47" t="s">
        <v>150</v>
      </c>
      <c r="Y200" s="47" t="s">
        <v>149</v>
      </c>
      <c r="Z200" s="47" t="s">
        <v>10</v>
      </c>
      <c r="AA200" s="47" t="s">
        <v>9</v>
      </c>
      <c r="AB200" s="47"/>
      <c r="AC200" s="47"/>
      <c r="AD200" s="17"/>
      <c r="AE200" s="48"/>
      <c r="AF200" s="48"/>
      <c r="AG200" s="48"/>
      <c r="AH200" s="48"/>
      <c r="AI200" s="48"/>
      <c r="AJ200" s="48"/>
      <c r="AM200" s="129" t="s">
        <v>152</v>
      </c>
      <c r="AN200" s="129" t="s">
        <v>151</v>
      </c>
      <c r="AO200" s="129" t="s">
        <v>1</v>
      </c>
      <c r="AP200" s="129" t="s">
        <v>0</v>
      </c>
      <c r="AQ200" s="129"/>
      <c r="AR200" s="128"/>
      <c r="AS200" s="125"/>
      <c r="AT200" s="46"/>
      <c r="AU200" s="46"/>
      <c r="AV200" s="46"/>
      <c r="AW200" s="46"/>
      <c r="AX200" s="46"/>
      <c r="AY200" s="46"/>
    </row>
    <row r="201" spans="2:51" ht="18.75" thickBot="1" x14ac:dyDescent="0.3">
      <c r="B201" s="53" t="s">
        <v>177</v>
      </c>
      <c r="C201" s="421" t="s">
        <v>749</v>
      </c>
      <c r="D201" s="422"/>
      <c r="E201" s="422"/>
      <c r="F201" s="423"/>
      <c r="G201" s="424" t="s">
        <v>194</v>
      </c>
      <c r="H201" s="425"/>
      <c r="I201" s="425"/>
      <c r="J201" s="425"/>
      <c r="K201" s="425"/>
      <c r="L201" s="425"/>
      <c r="M201" s="425"/>
      <c r="N201" s="425"/>
      <c r="O201" s="425"/>
      <c r="P201" s="425"/>
      <c r="Q201" s="426"/>
      <c r="AM201" s="129" t="s">
        <v>81</v>
      </c>
      <c r="AN201" s="129" t="s">
        <v>80</v>
      </c>
      <c r="AO201" s="129" t="s">
        <v>1</v>
      </c>
      <c r="AP201" s="129" t="s">
        <v>0</v>
      </c>
      <c r="AQ201" s="129"/>
      <c r="AR201" s="128"/>
    </row>
    <row r="202" spans="2:51" x14ac:dyDescent="0.25">
      <c r="B202" s="55" t="str">
        <f>IF(B2=0,"","GA 107 - 110")</f>
        <v>GA 107 - 110</v>
      </c>
      <c r="C202" s="272"/>
      <c r="D202" s="273"/>
      <c r="E202" s="273"/>
      <c r="F202" s="56"/>
      <c r="G202" s="414"/>
      <c r="H202" s="415"/>
      <c r="I202" s="415"/>
      <c r="J202" s="84"/>
      <c r="K202" s="415"/>
      <c r="L202" s="415"/>
      <c r="M202" s="84"/>
      <c r="N202" s="226"/>
      <c r="O202" s="84"/>
      <c r="P202" s="309" t="s">
        <v>750</v>
      </c>
      <c r="Q202" s="268"/>
      <c r="AM202" s="129" t="s">
        <v>77</v>
      </c>
      <c r="AN202" s="129" t="s">
        <v>76</v>
      </c>
      <c r="AO202" s="129" t="s">
        <v>10</v>
      </c>
      <c r="AP202" s="129" t="s">
        <v>9</v>
      </c>
      <c r="AQ202" s="129"/>
      <c r="AR202" s="128"/>
    </row>
    <row r="203" spans="2:51" x14ac:dyDescent="0.25">
      <c r="B203" s="58" t="str">
        <f>IF(B2=0,"","GA 207 - 510")</f>
        <v>GA 207 - 510</v>
      </c>
      <c r="C203" s="274"/>
      <c r="D203" s="275"/>
      <c r="E203" s="275"/>
      <c r="F203" s="59"/>
      <c r="G203" s="416"/>
      <c r="H203" s="417"/>
      <c r="I203" s="417"/>
      <c r="J203" s="78"/>
      <c r="K203" s="417"/>
      <c r="L203" s="417"/>
      <c r="M203" s="78"/>
      <c r="N203" s="194"/>
      <c r="O203" s="78"/>
      <c r="P203" s="222" t="s">
        <v>750</v>
      </c>
      <c r="Q203" s="59"/>
      <c r="AM203" s="129" t="s">
        <v>75</v>
      </c>
      <c r="AN203" s="129" t="s">
        <v>73</v>
      </c>
      <c r="AO203" s="129" t="s">
        <v>1</v>
      </c>
      <c r="AP203" s="129" t="s">
        <v>0</v>
      </c>
      <c r="AQ203" s="129"/>
      <c r="AR203" s="128"/>
    </row>
    <row r="204" spans="2:51" x14ac:dyDescent="0.25">
      <c r="B204" s="55" t="str">
        <f>IF(B2=0,"","GA 230 - 237")</f>
        <v>GA 230 - 237</v>
      </c>
      <c r="C204" s="272"/>
      <c r="D204" s="273"/>
      <c r="E204" s="273"/>
      <c r="F204" s="56"/>
      <c r="G204" s="418"/>
      <c r="H204" s="419"/>
      <c r="I204" s="419"/>
      <c r="J204" s="77"/>
      <c r="K204" s="419"/>
      <c r="L204" s="419"/>
      <c r="M204" s="77"/>
      <c r="N204" s="219"/>
      <c r="O204" s="77"/>
      <c r="P204" s="310" t="s">
        <v>750</v>
      </c>
      <c r="Q204" s="56"/>
      <c r="AM204" s="129" t="s">
        <v>74</v>
      </c>
      <c r="AN204" s="129" t="s">
        <v>73</v>
      </c>
      <c r="AO204" s="129" t="s">
        <v>1</v>
      </c>
      <c r="AP204" s="129" t="s">
        <v>0</v>
      </c>
      <c r="AQ204" s="129"/>
      <c r="AR204" s="128"/>
    </row>
    <row r="205" spans="2:51" x14ac:dyDescent="0.25">
      <c r="B205" s="58" t="str">
        <f>IF(B2=0,"","GA 307 - 710WP")</f>
        <v>GA 307 - 710WP</v>
      </c>
      <c r="C205" s="274"/>
      <c r="D205" s="275"/>
      <c r="E205" s="275"/>
      <c r="F205" s="59"/>
      <c r="G205" s="416"/>
      <c r="H205" s="417"/>
      <c r="I205" s="417"/>
      <c r="J205" s="78"/>
      <c r="K205" s="417"/>
      <c r="L205" s="417"/>
      <c r="M205" s="78"/>
      <c r="N205" s="194"/>
      <c r="O205" s="78"/>
      <c r="P205" s="222" t="s">
        <v>750</v>
      </c>
      <c r="Q205" s="59"/>
      <c r="AM205" s="129" t="s">
        <v>72</v>
      </c>
      <c r="AN205" s="129" t="s">
        <v>47</v>
      </c>
      <c r="AO205" s="129" t="s">
        <v>1</v>
      </c>
      <c r="AP205" s="129" t="s">
        <v>0</v>
      </c>
      <c r="AQ205" s="129"/>
      <c r="AR205" s="128"/>
    </row>
    <row r="206" spans="2:51" x14ac:dyDescent="0.25">
      <c r="B206" s="55" t="str">
        <f>IF(B2=0,"","GA 607- 610")</f>
        <v>GA 607- 610</v>
      </c>
      <c r="C206" s="272"/>
      <c r="D206" s="273"/>
      <c r="E206" s="273"/>
      <c r="F206" s="56"/>
      <c r="G206" s="418"/>
      <c r="H206" s="419"/>
      <c r="I206" s="419"/>
      <c r="J206" s="77"/>
      <c r="K206" s="419"/>
      <c r="L206" s="419"/>
      <c r="M206" s="77"/>
      <c r="N206" s="219"/>
      <c r="O206" s="77"/>
      <c r="P206" s="310" t="s">
        <v>750</v>
      </c>
      <c r="Q206" s="56"/>
      <c r="AM206" s="129" t="s">
        <v>77</v>
      </c>
      <c r="AN206" s="129" t="s">
        <v>76</v>
      </c>
      <c r="AO206" s="129" t="s">
        <v>10</v>
      </c>
      <c r="AP206" s="129" t="s">
        <v>9</v>
      </c>
      <c r="AQ206" s="129"/>
      <c r="AR206" s="128"/>
    </row>
    <row r="207" spans="2:51" x14ac:dyDescent="0.25">
      <c r="B207" s="58" t="str">
        <f>IF(B2=0,"","GA 607 - 710A")</f>
        <v>GA 607 - 710A</v>
      </c>
      <c r="C207" s="274"/>
      <c r="D207" s="275"/>
      <c r="E207" s="275"/>
      <c r="F207" s="59"/>
      <c r="G207" s="416"/>
      <c r="H207" s="417"/>
      <c r="I207" s="417"/>
      <c r="J207" s="78"/>
      <c r="K207" s="417"/>
      <c r="L207" s="417"/>
      <c r="M207" s="78"/>
      <c r="N207" s="194"/>
      <c r="O207" s="78"/>
      <c r="P207" s="222" t="s">
        <v>750</v>
      </c>
      <c r="Q207" s="59"/>
      <c r="AM207" s="129" t="s">
        <v>75</v>
      </c>
      <c r="AN207" s="129" t="s">
        <v>73</v>
      </c>
      <c r="AO207" s="129" t="s">
        <v>1</v>
      </c>
      <c r="AP207" s="129" t="s">
        <v>0</v>
      </c>
      <c r="AQ207" s="129"/>
      <c r="AR207" s="128"/>
    </row>
    <row r="208" spans="2:51" x14ac:dyDescent="0.25">
      <c r="B208" s="55"/>
      <c r="C208" s="276"/>
      <c r="D208" s="277"/>
      <c r="E208" s="277"/>
      <c r="F208" s="56"/>
      <c r="G208" s="418"/>
      <c r="H208" s="419"/>
      <c r="I208" s="419"/>
      <c r="J208" s="77"/>
      <c r="K208" s="419"/>
      <c r="L208" s="419"/>
      <c r="M208" s="77"/>
      <c r="N208" s="219"/>
      <c r="O208" s="77"/>
      <c r="P208" s="171"/>
      <c r="Q208" s="56"/>
      <c r="AM208" s="129" t="s">
        <v>74</v>
      </c>
      <c r="AN208" s="129" t="s">
        <v>73</v>
      </c>
      <c r="AO208" s="129" t="s">
        <v>1</v>
      </c>
      <c r="AP208" s="129" t="s">
        <v>0</v>
      </c>
      <c r="AQ208" s="129"/>
      <c r="AR208" s="128"/>
    </row>
    <row r="209" spans="2:51" ht="15.75" thickBot="1" x14ac:dyDescent="0.3">
      <c r="B209" s="80"/>
      <c r="C209" s="278"/>
      <c r="D209" s="279"/>
      <c r="E209" s="279"/>
      <c r="F209" s="88"/>
      <c r="G209" s="412"/>
      <c r="H209" s="413"/>
      <c r="I209" s="413"/>
      <c r="J209" s="82"/>
      <c r="K209" s="413"/>
      <c r="L209" s="413"/>
      <c r="M209" s="82"/>
      <c r="N209" s="220"/>
      <c r="O209" s="82"/>
      <c r="P209" s="185"/>
      <c r="Q209" s="88"/>
      <c r="AM209" s="129" t="s">
        <v>72</v>
      </c>
      <c r="AN209" s="129" t="s">
        <v>47</v>
      </c>
      <c r="AO209" s="129" t="s">
        <v>1</v>
      </c>
      <c r="AP209" s="129" t="s">
        <v>0</v>
      </c>
      <c r="AQ209" s="129"/>
      <c r="AR209" s="128"/>
    </row>
    <row r="210" spans="2:51" x14ac:dyDescent="0.25">
      <c r="AM210" s="129" t="s">
        <v>68</v>
      </c>
      <c r="AN210" s="129" t="s">
        <v>62</v>
      </c>
      <c r="AO210" s="129" t="s">
        <v>1</v>
      </c>
      <c r="AP210" s="129" t="s">
        <v>0</v>
      </c>
      <c r="AQ210" s="129"/>
      <c r="AR210" s="128"/>
    </row>
    <row r="211" spans="2:51" ht="18" customHeight="1" x14ac:dyDescent="0.25">
      <c r="C211" s="17"/>
      <c r="D211" s="420" t="s">
        <v>751</v>
      </c>
      <c r="E211" s="420"/>
      <c r="F211" s="420"/>
      <c r="G211" s="420"/>
      <c r="H211" s="420"/>
      <c r="I211" s="420"/>
      <c r="J211" s="420"/>
      <c r="K211" s="420"/>
      <c r="L211" s="420"/>
      <c r="M211" s="420"/>
      <c r="N211" s="420"/>
      <c r="O211" s="420"/>
      <c r="P211" s="420"/>
      <c r="Q211" s="420"/>
      <c r="R211" s="46"/>
      <c r="X211" s="47" t="s">
        <v>156</v>
      </c>
      <c r="Y211" s="47" t="s">
        <v>65</v>
      </c>
      <c r="Z211" s="47" t="s">
        <v>1</v>
      </c>
      <c r="AA211" s="47" t="s">
        <v>0</v>
      </c>
      <c r="AB211" s="47"/>
      <c r="AC211" s="47"/>
      <c r="AD211" s="17"/>
      <c r="AE211" s="48"/>
      <c r="AF211" s="48"/>
      <c r="AG211" s="48"/>
      <c r="AH211" s="48"/>
      <c r="AI211" s="48"/>
      <c r="AJ211" s="48"/>
      <c r="AM211" s="129" t="s">
        <v>157</v>
      </c>
      <c r="AN211" s="129" t="s">
        <v>67</v>
      </c>
      <c r="AO211" s="129" t="s">
        <v>1</v>
      </c>
      <c r="AP211" s="129" t="s">
        <v>0</v>
      </c>
      <c r="AQ211" s="129"/>
      <c r="AR211" s="128"/>
      <c r="AS211" s="125"/>
      <c r="AT211" s="46"/>
      <c r="AU211" s="46"/>
      <c r="AV211" s="46"/>
      <c r="AW211" s="46"/>
      <c r="AX211" s="46"/>
      <c r="AY211" s="46"/>
    </row>
    <row r="212" spans="2:51" ht="18" customHeight="1" x14ac:dyDescent="0.25">
      <c r="C212" s="17"/>
      <c r="D212" s="420"/>
      <c r="E212" s="420"/>
      <c r="F212" s="420"/>
      <c r="G212" s="420"/>
      <c r="H212" s="420"/>
      <c r="I212" s="420"/>
      <c r="J212" s="420"/>
      <c r="K212" s="420"/>
      <c r="L212" s="420"/>
      <c r="M212" s="420"/>
      <c r="N212" s="420"/>
      <c r="O212" s="420"/>
      <c r="P212" s="420"/>
      <c r="Q212" s="420"/>
      <c r="R212" s="46"/>
      <c r="X212" s="47" t="s">
        <v>155</v>
      </c>
      <c r="Y212" s="47" t="s">
        <v>26</v>
      </c>
      <c r="Z212" s="47" t="s">
        <v>1</v>
      </c>
      <c r="AA212" s="47" t="s">
        <v>0</v>
      </c>
      <c r="AB212" s="47"/>
      <c r="AC212" s="47"/>
      <c r="AD212" s="17"/>
      <c r="AE212" s="48"/>
      <c r="AF212" s="48"/>
      <c r="AG212" s="48"/>
      <c r="AH212" s="48"/>
      <c r="AI212" s="48"/>
      <c r="AJ212" s="48"/>
      <c r="AM212" s="129" t="s">
        <v>156</v>
      </c>
      <c r="AN212" s="129" t="s">
        <v>65</v>
      </c>
      <c r="AO212" s="129" t="s">
        <v>1</v>
      </c>
      <c r="AP212" s="129" t="s">
        <v>0</v>
      </c>
      <c r="AQ212" s="129"/>
      <c r="AR212" s="128"/>
      <c r="AS212" s="125"/>
      <c r="AT212" s="46"/>
      <c r="AU212" s="46"/>
      <c r="AV212" s="46"/>
      <c r="AW212" s="46"/>
      <c r="AX212" s="46"/>
      <c r="AY212" s="46"/>
    </row>
    <row r="213" spans="2:51" ht="18" customHeight="1" x14ac:dyDescent="0.25">
      <c r="C213" s="17"/>
      <c r="D213" s="420" t="s">
        <v>748</v>
      </c>
      <c r="E213" s="420"/>
      <c r="F213" s="420"/>
      <c r="G213" s="420"/>
      <c r="H213" s="420"/>
      <c r="I213" s="420"/>
      <c r="J213" s="420"/>
      <c r="K213" s="420"/>
      <c r="L213" s="420"/>
      <c r="M213" s="420"/>
      <c r="N213" s="420"/>
      <c r="O213" s="420"/>
      <c r="P213" s="420"/>
      <c r="Q213" s="420"/>
      <c r="R213" s="46"/>
      <c r="X213" s="47" t="s">
        <v>154</v>
      </c>
      <c r="Y213" s="47" t="s">
        <v>153</v>
      </c>
      <c r="Z213" s="47" t="s">
        <v>10</v>
      </c>
      <c r="AA213" s="47" t="s">
        <v>9</v>
      </c>
      <c r="AB213" s="47"/>
      <c r="AC213" s="47"/>
      <c r="AD213" s="17"/>
      <c r="AE213" s="48"/>
      <c r="AF213" s="48"/>
      <c r="AG213" s="48"/>
      <c r="AH213" s="48"/>
      <c r="AI213" s="48"/>
      <c r="AJ213" s="48"/>
      <c r="AM213" s="129" t="s">
        <v>155</v>
      </c>
      <c r="AN213" s="129" t="s">
        <v>26</v>
      </c>
      <c r="AO213" s="129" t="s">
        <v>1</v>
      </c>
      <c r="AP213" s="129" t="s">
        <v>0</v>
      </c>
      <c r="AQ213" s="129"/>
      <c r="AR213" s="128"/>
      <c r="AS213" s="125"/>
      <c r="AT213" s="46"/>
      <c r="AU213" s="46"/>
      <c r="AV213" s="46"/>
      <c r="AW213" s="46"/>
      <c r="AX213" s="46"/>
      <c r="AY213" s="46"/>
    </row>
    <row r="214" spans="2:51" ht="18" customHeight="1" x14ac:dyDescent="0.25">
      <c r="C214" s="17"/>
      <c r="D214" s="420"/>
      <c r="E214" s="420"/>
      <c r="F214" s="420"/>
      <c r="G214" s="420"/>
      <c r="H214" s="420"/>
      <c r="I214" s="420"/>
      <c r="J214" s="420"/>
      <c r="K214" s="420"/>
      <c r="L214" s="420"/>
      <c r="M214" s="420"/>
      <c r="N214" s="420"/>
      <c r="O214" s="420"/>
      <c r="P214" s="420"/>
      <c r="Q214" s="420"/>
      <c r="R214" s="46"/>
      <c r="X214" s="47" t="s">
        <v>152</v>
      </c>
      <c r="Y214" s="47" t="s">
        <v>151</v>
      </c>
      <c r="Z214" s="47" t="s">
        <v>1</v>
      </c>
      <c r="AA214" s="47" t="s">
        <v>0</v>
      </c>
      <c r="AB214" s="47"/>
      <c r="AC214" s="47"/>
      <c r="AD214" s="17"/>
      <c r="AE214" s="48"/>
      <c r="AF214" s="48"/>
      <c r="AG214" s="48"/>
      <c r="AH214" s="48"/>
      <c r="AI214" s="48"/>
      <c r="AJ214" s="48"/>
      <c r="AM214" s="129" t="s">
        <v>154</v>
      </c>
      <c r="AN214" s="129" t="s">
        <v>153</v>
      </c>
      <c r="AO214" s="129" t="s">
        <v>10</v>
      </c>
      <c r="AP214" s="129" t="s">
        <v>9</v>
      </c>
      <c r="AQ214" s="129"/>
      <c r="AR214" s="128"/>
      <c r="AS214" s="125"/>
      <c r="AT214" s="46"/>
      <c r="AU214" s="46"/>
      <c r="AV214" s="46"/>
      <c r="AW214" s="46"/>
      <c r="AX214" s="46"/>
      <c r="AY214" s="46"/>
    </row>
    <row r="215" spans="2:51" ht="18" customHeight="1" thickBot="1" x14ac:dyDescent="0.3">
      <c r="E215" s="51"/>
      <c r="F215" s="51"/>
      <c r="G215" s="52"/>
      <c r="H215" s="52"/>
      <c r="I215" s="52"/>
      <c r="J215" s="52"/>
      <c r="K215" s="51"/>
      <c r="L215" s="51"/>
      <c r="M215" s="51"/>
      <c r="N215" s="51"/>
      <c r="P215" s="51"/>
      <c r="R215" s="46"/>
      <c r="X215" s="47" t="s">
        <v>150</v>
      </c>
      <c r="Y215" s="47" t="s">
        <v>149</v>
      </c>
      <c r="Z215" s="47" t="s">
        <v>10</v>
      </c>
      <c r="AA215" s="47" t="s">
        <v>9</v>
      </c>
      <c r="AB215" s="47"/>
      <c r="AC215" s="47"/>
      <c r="AD215" s="17"/>
      <c r="AE215" s="48"/>
      <c r="AF215" s="48"/>
      <c r="AG215" s="48"/>
      <c r="AH215" s="48"/>
      <c r="AI215" s="48"/>
      <c r="AJ215" s="48"/>
      <c r="AM215" s="129" t="s">
        <v>152</v>
      </c>
      <c r="AN215" s="129" t="s">
        <v>151</v>
      </c>
      <c r="AO215" s="129" t="s">
        <v>1</v>
      </c>
      <c r="AP215" s="129" t="s">
        <v>0</v>
      </c>
      <c r="AQ215" s="129"/>
      <c r="AR215" s="128"/>
      <c r="AS215" s="125"/>
      <c r="AT215" s="46"/>
      <c r="AU215" s="46"/>
      <c r="AV215" s="46"/>
      <c r="AW215" s="46"/>
      <c r="AX215" s="46"/>
      <c r="AY215" s="46"/>
    </row>
    <row r="216" spans="2:51" ht="18.75" thickBot="1" x14ac:dyDescent="0.3">
      <c r="B216" s="53" t="s">
        <v>177</v>
      </c>
      <c r="C216" s="421" t="s">
        <v>749</v>
      </c>
      <c r="D216" s="422"/>
      <c r="E216" s="422"/>
      <c r="F216" s="423"/>
      <c r="G216" s="424" t="s">
        <v>194</v>
      </c>
      <c r="H216" s="425"/>
      <c r="I216" s="425"/>
      <c r="J216" s="425"/>
      <c r="K216" s="425"/>
      <c r="L216" s="425"/>
      <c r="M216" s="425"/>
      <c r="N216" s="425"/>
      <c r="O216" s="425"/>
      <c r="P216" s="425"/>
      <c r="Q216" s="426"/>
      <c r="AM216" s="129" t="s">
        <v>81</v>
      </c>
      <c r="AN216" s="129" t="s">
        <v>80</v>
      </c>
      <c r="AO216" s="129" t="s">
        <v>1</v>
      </c>
      <c r="AP216" s="129" t="s">
        <v>0</v>
      </c>
      <c r="AQ216" s="129"/>
      <c r="AR216" s="128"/>
    </row>
    <row r="217" spans="2:51" x14ac:dyDescent="0.25">
      <c r="B217" s="83" t="str">
        <f>IF(B2=0,"","GA 1207 - 1410")</f>
        <v>GA 1207 - 1410</v>
      </c>
      <c r="C217" s="280" t="str">
        <f>IF(B2=0,"","RESFRIADO A ÁGUA")</f>
        <v>RESFRIADO A ÁGUA</v>
      </c>
      <c r="D217" s="281"/>
      <c r="E217" s="281"/>
      <c r="F217" s="268"/>
      <c r="G217" s="414"/>
      <c r="H217" s="415"/>
      <c r="I217" s="415"/>
      <c r="J217" s="84"/>
      <c r="K217" s="415"/>
      <c r="L217" s="415"/>
      <c r="M217" s="84"/>
      <c r="N217" s="226"/>
      <c r="O217" s="84"/>
      <c r="P217" s="309" t="s">
        <v>750</v>
      </c>
      <c r="Q217" s="268"/>
      <c r="AM217" s="129"/>
      <c r="AN217" s="129"/>
      <c r="AO217" s="129"/>
      <c r="AP217" s="129"/>
      <c r="AQ217" s="129"/>
      <c r="AR217" s="128"/>
    </row>
    <row r="218" spans="2:51" x14ac:dyDescent="0.25">
      <c r="B218" s="58" t="str">
        <f>IF(B2=0,"","GA 607 - 710A")</f>
        <v>GA 607 - 710A</v>
      </c>
      <c r="C218" s="282" t="str">
        <f>IF(B2=0,"","RESFRIADO A AR")</f>
        <v>RESFRIADO A AR</v>
      </c>
      <c r="D218" s="275"/>
      <c r="E218" s="275"/>
      <c r="F218" s="59"/>
      <c r="G218" s="416"/>
      <c r="H218" s="417"/>
      <c r="I218" s="417"/>
      <c r="J218" s="78"/>
      <c r="K218" s="417"/>
      <c r="L218" s="417"/>
      <c r="M218" s="78"/>
      <c r="N218" s="194"/>
      <c r="O218" s="78"/>
      <c r="P218" s="222" t="s">
        <v>750</v>
      </c>
      <c r="Q218" s="59"/>
      <c r="AM218" s="129"/>
      <c r="AN218" s="129"/>
      <c r="AO218" s="129"/>
      <c r="AP218" s="129"/>
      <c r="AQ218" s="129"/>
      <c r="AR218" s="128"/>
    </row>
    <row r="219" spans="2:51" x14ac:dyDescent="0.25">
      <c r="B219" s="55" t="str">
        <f>IF(B2=0,"","GA 807 - 1110")</f>
        <v>GA 807 - 1110</v>
      </c>
      <c r="C219" s="283" t="str">
        <f>IF(B2=0,"","RESFRIADO A ÁGUA")</f>
        <v>RESFRIADO A ÁGUA</v>
      </c>
      <c r="D219" s="284"/>
      <c r="E219" s="284"/>
      <c r="F219" s="56"/>
      <c r="G219" s="418"/>
      <c r="H219" s="419"/>
      <c r="I219" s="419"/>
      <c r="J219" s="77"/>
      <c r="K219" s="419"/>
      <c r="L219" s="419"/>
      <c r="M219" s="77"/>
      <c r="N219" s="219"/>
      <c r="O219" s="77"/>
      <c r="P219" s="310" t="s">
        <v>750</v>
      </c>
      <c r="Q219" s="56"/>
      <c r="AM219" s="129"/>
      <c r="AN219" s="129"/>
      <c r="AO219" s="129"/>
      <c r="AP219" s="129"/>
      <c r="AQ219" s="129"/>
      <c r="AR219" s="128"/>
    </row>
    <row r="220" spans="2:51" x14ac:dyDescent="0.25">
      <c r="B220" s="58" t="str">
        <f>IF(B2=0,"","GA 807 - 1110")</f>
        <v>GA 807 - 1110</v>
      </c>
      <c r="C220" s="282" t="str">
        <f>IF(B2=0,"","RESFRIADO AR")</f>
        <v>RESFRIADO AR</v>
      </c>
      <c r="D220" s="275"/>
      <c r="E220" s="275"/>
      <c r="F220" s="59"/>
      <c r="G220" s="416"/>
      <c r="H220" s="417"/>
      <c r="I220" s="417"/>
      <c r="J220" s="78"/>
      <c r="K220" s="417"/>
      <c r="L220" s="417"/>
      <c r="M220" s="78"/>
      <c r="N220" s="194"/>
      <c r="O220" s="78"/>
      <c r="P220" s="222" t="s">
        <v>750</v>
      </c>
      <c r="Q220" s="59"/>
      <c r="AM220" s="129"/>
      <c r="AN220" s="129"/>
      <c r="AO220" s="129"/>
      <c r="AP220" s="129"/>
      <c r="AQ220" s="129"/>
      <c r="AR220" s="128"/>
    </row>
    <row r="221" spans="2:51" x14ac:dyDescent="0.25">
      <c r="B221" s="55"/>
      <c r="C221" s="283"/>
      <c r="D221" s="285"/>
      <c r="E221" s="285"/>
      <c r="F221" s="56"/>
      <c r="G221" s="418"/>
      <c r="H221" s="419"/>
      <c r="I221" s="419"/>
      <c r="J221" s="77"/>
      <c r="K221" s="419"/>
      <c r="L221" s="419"/>
      <c r="M221" s="77"/>
      <c r="N221" s="219"/>
      <c r="O221" s="77"/>
      <c r="P221" s="310"/>
      <c r="Q221" s="56"/>
      <c r="AM221" s="129"/>
      <c r="AN221" s="129"/>
      <c r="AO221" s="129"/>
      <c r="AP221" s="129"/>
      <c r="AQ221" s="129"/>
      <c r="AR221" s="128"/>
    </row>
    <row r="222" spans="2:51" ht="15.75" thickBot="1" x14ac:dyDescent="0.3">
      <c r="B222" s="80"/>
      <c r="C222" s="278"/>
      <c r="D222" s="279"/>
      <c r="E222" s="279"/>
      <c r="F222" s="88"/>
      <c r="G222" s="412"/>
      <c r="H222" s="413"/>
      <c r="I222" s="413"/>
      <c r="J222" s="82"/>
      <c r="K222" s="413"/>
      <c r="L222" s="413"/>
      <c r="M222" s="82"/>
      <c r="N222" s="220"/>
      <c r="O222" s="82"/>
      <c r="P222" s="271"/>
      <c r="Q222" s="88"/>
      <c r="AM222" s="129"/>
      <c r="AN222" s="129"/>
      <c r="AO222" s="129"/>
      <c r="AP222" s="129"/>
      <c r="AQ222" s="129"/>
      <c r="AR222" s="128"/>
    </row>
    <row r="223" spans="2:51" x14ac:dyDescent="0.25">
      <c r="AM223" s="129" t="s">
        <v>68</v>
      </c>
      <c r="AN223" s="129" t="s">
        <v>62</v>
      </c>
      <c r="AO223" s="129" t="s">
        <v>1</v>
      </c>
      <c r="AP223" s="129" t="s">
        <v>0</v>
      </c>
      <c r="AQ223" s="129"/>
      <c r="AR223" s="128"/>
    </row>
    <row r="224" spans="2:51" x14ac:dyDescent="0.25">
      <c r="AM224" s="129" t="s">
        <v>64</v>
      </c>
      <c r="AN224" s="129" t="s">
        <v>26</v>
      </c>
      <c r="AO224" s="129" t="s">
        <v>1</v>
      </c>
      <c r="AP224" s="129" t="s">
        <v>0</v>
      </c>
      <c r="AQ224" s="129"/>
      <c r="AR224" s="128"/>
    </row>
    <row r="225" spans="39:44" x14ac:dyDescent="0.25">
      <c r="AM225" s="129" t="s">
        <v>63</v>
      </c>
      <c r="AN225" s="129" t="s">
        <v>62</v>
      </c>
      <c r="AO225" s="129" t="s">
        <v>1</v>
      </c>
      <c r="AP225" s="129" t="s">
        <v>0</v>
      </c>
      <c r="AQ225" s="129"/>
      <c r="AR225" s="128"/>
    </row>
    <row r="226" spans="39:44" x14ac:dyDescent="0.25">
      <c r="AM226" s="129" t="s">
        <v>61</v>
      </c>
      <c r="AN226" s="129" t="s">
        <v>26</v>
      </c>
      <c r="AO226" s="129" t="s">
        <v>1</v>
      </c>
      <c r="AP226" s="129" t="s">
        <v>0</v>
      </c>
      <c r="AQ226" s="129"/>
      <c r="AR226" s="128"/>
    </row>
    <row r="227" spans="39:44" x14ac:dyDescent="0.25">
      <c r="AM227" s="129" t="s">
        <v>60</v>
      </c>
      <c r="AN227" s="129" t="s">
        <v>6</v>
      </c>
      <c r="AO227" s="129" t="s">
        <v>1</v>
      </c>
      <c r="AP227" s="129" t="s">
        <v>0</v>
      </c>
      <c r="AQ227" s="129"/>
      <c r="AR227" s="128"/>
    </row>
    <row r="228" spans="39:44" x14ac:dyDescent="0.25">
      <c r="AM228" s="129" t="s">
        <v>59</v>
      </c>
      <c r="AN228" s="129" t="s">
        <v>6</v>
      </c>
      <c r="AO228" s="129" t="s">
        <v>1</v>
      </c>
      <c r="AP228" s="129" t="s">
        <v>0</v>
      </c>
      <c r="AQ228" s="129"/>
      <c r="AR228" s="128"/>
    </row>
    <row r="229" spans="39:44" x14ac:dyDescent="0.25">
      <c r="AM229" s="129" t="s">
        <v>58</v>
      </c>
      <c r="AN229" s="129" t="s">
        <v>26</v>
      </c>
      <c r="AO229" s="129" t="s">
        <v>1</v>
      </c>
      <c r="AP229" s="129" t="s">
        <v>0</v>
      </c>
      <c r="AQ229" s="129"/>
      <c r="AR229" s="128"/>
    </row>
    <row r="230" spans="39:44" x14ac:dyDescent="0.25">
      <c r="AM230" s="129" t="s">
        <v>57</v>
      </c>
      <c r="AN230" s="129" t="s">
        <v>26</v>
      </c>
      <c r="AO230" s="129" t="s">
        <v>1</v>
      </c>
      <c r="AP230" s="129" t="s">
        <v>0</v>
      </c>
      <c r="AQ230" s="129"/>
      <c r="AR230" s="128"/>
    </row>
    <row r="231" spans="39:44" x14ac:dyDescent="0.25">
      <c r="AM231" s="129" t="s">
        <v>56</v>
      </c>
      <c r="AN231" s="129" t="s">
        <v>6</v>
      </c>
      <c r="AO231" s="129" t="s">
        <v>1</v>
      </c>
      <c r="AP231" s="129" t="s">
        <v>0</v>
      </c>
      <c r="AQ231" s="129"/>
      <c r="AR231" s="128"/>
    </row>
    <row r="232" spans="39:44" x14ac:dyDescent="0.25">
      <c r="AM232" s="129" t="s">
        <v>55</v>
      </c>
      <c r="AN232" s="129" t="s">
        <v>6</v>
      </c>
      <c r="AO232" s="129" t="s">
        <v>1</v>
      </c>
      <c r="AP232" s="129" t="s">
        <v>0</v>
      </c>
      <c r="AQ232" s="129"/>
      <c r="AR232" s="128"/>
    </row>
    <row r="233" spans="39:44" x14ac:dyDescent="0.25">
      <c r="AM233" s="129" t="s">
        <v>54</v>
      </c>
      <c r="AN233" s="129" t="s">
        <v>6</v>
      </c>
      <c r="AO233" s="129" t="s">
        <v>1</v>
      </c>
      <c r="AP233" s="129" t="s">
        <v>0</v>
      </c>
      <c r="AQ233" s="129"/>
      <c r="AR233" s="128"/>
    </row>
    <row r="234" spans="39:44" x14ac:dyDescent="0.25">
      <c r="AM234" s="129" t="s">
        <v>53</v>
      </c>
      <c r="AN234" s="129" t="s">
        <v>6</v>
      </c>
      <c r="AO234" s="129" t="s">
        <v>1</v>
      </c>
      <c r="AP234" s="129" t="s">
        <v>0</v>
      </c>
      <c r="AQ234" s="129"/>
      <c r="AR234" s="128"/>
    </row>
    <row r="235" spans="39:44" x14ac:dyDescent="0.25">
      <c r="AM235" s="129" t="s">
        <v>52</v>
      </c>
      <c r="AN235" s="129" t="s">
        <v>16</v>
      </c>
      <c r="AO235" s="129" t="s">
        <v>1</v>
      </c>
      <c r="AP235" s="129" t="s">
        <v>0</v>
      </c>
      <c r="AQ235" s="129"/>
      <c r="AR235" s="128"/>
    </row>
    <row r="236" spans="39:44" x14ac:dyDescent="0.25">
      <c r="AM236" s="129" t="s">
        <v>51</v>
      </c>
      <c r="AN236" s="129" t="s">
        <v>6</v>
      </c>
      <c r="AO236" s="129" t="s">
        <v>1</v>
      </c>
      <c r="AP236" s="129" t="s">
        <v>0</v>
      </c>
      <c r="AQ236" s="129"/>
      <c r="AR236" s="128"/>
    </row>
    <row r="237" spans="39:44" x14ac:dyDescent="0.25">
      <c r="AM237" s="129" t="s">
        <v>50</v>
      </c>
      <c r="AN237" s="129" t="s">
        <v>6</v>
      </c>
      <c r="AO237" s="129" t="s">
        <v>1</v>
      </c>
      <c r="AP237" s="129" t="s">
        <v>0</v>
      </c>
      <c r="AQ237" s="129"/>
      <c r="AR237" s="128"/>
    </row>
    <row r="238" spans="39:44" x14ac:dyDescent="0.25">
      <c r="AM238" s="129" t="s">
        <v>49</v>
      </c>
      <c r="AN238" s="129" t="s">
        <v>2</v>
      </c>
      <c r="AO238" s="129" t="s">
        <v>1</v>
      </c>
      <c r="AP238" s="129" t="s">
        <v>0</v>
      </c>
      <c r="AQ238" s="129"/>
      <c r="AR238" s="128"/>
    </row>
    <row r="239" spans="39:44" x14ac:dyDescent="0.25">
      <c r="AM239" s="129" t="s">
        <v>48</v>
      </c>
      <c r="AN239" s="129" t="s">
        <v>47</v>
      </c>
      <c r="AO239" s="129" t="s">
        <v>1</v>
      </c>
      <c r="AP239" s="129" t="s">
        <v>0</v>
      </c>
      <c r="AQ239" s="129"/>
      <c r="AR239" s="128"/>
    </row>
    <row r="240" spans="39:44" x14ac:dyDescent="0.25">
      <c r="AM240" s="129" t="s">
        <v>46</v>
      </c>
      <c r="AN240" s="129" t="s">
        <v>45</v>
      </c>
      <c r="AO240" s="129" t="s">
        <v>1</v>
      </c>
      <c r="AP240" s="129" t="s">
        <v>0</v>
      </c>
      <c r="AQ240" s="129"/>
      <c r="AR240" s="128"/>
    </row>
    <row r="241" spans="39:44" x14ac:dyDescent="0.25">
      <c r="AM241" s="129" t="s">
        <v>44</v>
      </c>
      <c r="AN241" s="129" t="s">
        <v>43</v>
      </c>
      <c r="AO241" s="129" t="s">
        <v>1</v>
      </c>
      <c r="AP241" s="129" t="s">
        <v>0</v>
      </c>
      <c r="AQ241" s="129"/>
      <c r="AR241" s="128"/>
    </row>
    <row r="242" spans="39:44" x14ac:dyDescent="0.25">
      <c r="AM242" s="129" t="s">
        <v>42</v>
      </c>
      <c r="AN242" s="129" t="s">
        <v>41</v>
      </c>
      <c r="AO242" s="129" t="s">
        <v>1</v>
      </c>
      <c r="AP242" s="129" t="s">
        <v>0</v>
      </c>
      <c r="AQ242" s="129"/>
      <c r="AR242" s="128"/>
    </row>
    <row r="243" spans="39:44" x14ac:dyDescent="0.25">
      <c r="AM243" s="129" t="s">
        <v>40</v>
      </c>
      <c r="AN243" s="129" t="s">
        <v>2</v>
      </c>
      <c r="AO243" s="129" t="s">
        <v>1</v>
      </c>
      <c r="AP243" s="129" t="s">
        <v>0</v>
      </c>
      <c r="AQ243" s="129"/>
      <c r="AR243" s="128"/>
    </row>
    <row r="244" spans="39:44" x14ac:dyDescent="0.25">
      <c r="AM244" s="129" t="s">
        <v>39</v>
      </c>
      <c r="AN244" s="129" t="s">
        <v>38</v>
      </c>
      <c r="AO244" s="129" t="s">
        <v>1</v>
      </c>
      <c r="AP244" s="129" t="s">
        <v>0</v>
      </c>
      <c r="AQ244" s="129"/>
      <c r="AR244" s="128"/>
    </row>
    <row r="245" spans="39:44" x14ac:dyDescent="0.25">
      <c r="AM245" s="129" t="s">
        <v>37</v>
      </c>
      <c r="AN245" s="129" t="s">
        <v>2</v>
      </c>
      <c r="AO245" s="129" t="s">
        <v>1</v>
      </c>
      <c r="AP245" s="129" t="s">
        <v>0</v>
      </c>
      <c r="AQ245" s="129"/>
      <c r="AR245" s="128"/>
    </row>
    <row r="246" spans="39:44" x14ac:dyDescent="0.25">
      <c r="AM246" s="129" t="s">
        <v>36</v>
      </c>
      <c r="AN246" s="129" t="s">
        <v>34</v>
      </c>
      <c r="AO246" s="129" t="s">
        <v>10</v>
      </c>
      <c r="AP246" s="129" t="s">
        <v>9</v>
      </c>
      <c r="AQ246" s="129"/>
      <c r="AR246" s="128"/>
    </row>
    <row r="247" spans="39:44" x14ac:dyDescent="0.25">
      <c r="AM247" s="129" t="s">
        <v>35</v>
      </c>
      <c r="AN247" s="129" t="s">
        <v>34</v>
      </c>
      <c r="AO247" s="129" t="s">
        <v>10</v>
      </c>
      <c r="AP247" s="129" t="s">
        <v>9</v>
      </c>
      <c r="AQ247" s="129"/>
      <c r="AR247" s="128"/>
    </row>
    <row r="248" spans="39:44" x14ac:dyDescent="0.25">
      <c r="AM248" s="129" t="s">
        <v>33</v>
      </c>
      <c r="AN248" s="129" t="s">
        <v>32</v>
      </c>
      <c r="AO248" s="129" t="s">
        <v>1</v>
      </c>
      <c r="AP248" s="129" t="s">
        <v>0</v>
      </c>
      <c r="AQ248" s="129"/>
      <c r="AR248" s="128"/>
    </row>
    <row r="249" spans="39:44" x14ac:dyDescent="0.25">
      <c r="AM249" s="129" t="s">
        <v>31</v>
      </c>
      <c r="AN249" s="129" t="s">
        <v>19</v>
      </c>
      <c r="AO249" s="129" t="s">
        <v>1</v>
      </c>
      <c r="AP249" s="129" t="s">
        <v>0</v>
      </c>
      <c r="AQ249" s="129"/>
      <c r="AR249" s="128"/>
    </row>
    <row r="250" spans="39:44" x14ac:dyDescent="0.25">
      <c r="AM250" s="129" t="s">
        <v>30</v>
      </c>
      <c r="AN250" s="129" t="s">
        <v>2</v>
      </c>
      <c r="AO250" s="129" t="s">
        <v>1</v>
      </c>
      <c r="AP250" s="129" t="s">
        <v>0</v>
      </c>
      <c r="AQ250" s="129"/>
      <c r="AR250" s="128"/>
    </row>
    <row r="251" spans="39:44" x14ac:dyDescent="0.25">
      <c r="AM251" s="129" t="s">
        <v>29</v>
      </c>
      <c r="AN251" s="129" t="s">
        <v>28</v>
      </c>
      <c r="AO251" s="129" t="s">
        <v>10</v>
      </c>
      <c r="AP251" s="129" t="s">
        <v>9</v>
      </c>
      <c r="AQ251" s="129"/>
      <c r="AR251" s="128"/>
    </row>
    <row r="252" spans="39:44" x14ac:dyDescent="0.25">
      <c r="AM252" s="129" t="s">
        <v>27</v>
      </c>
      <c r="AN252" s="129" t="s">
        <v>26</v>
      </c>
      <c r="AO252" s="129" t="s">
        <v>1</v>
      </c>
      <c r="AP252" s="129" t="s">
        <v>0</v>
      </c>
      <c r="AQ252" s="129"/>
      <c r="AR252" s="128"/>
    </row>
    <row r="253" spans="39:44" x14ac:dyDescent="0.25">
      <c r="AM253" s="129" t="s">
        <v>25</v>
      </c>
      <c r="AN253" s="129" t="s">
        <v>24</v>
      </c>
      <c r="AO253" s="129" t="s">
        <v>1</v>
      </c>
      <c r="AP253" s="129" t="s">
        <v>0</v>
      </c>
      <c r="AQ253" s="129"/>
      <c r="AR253" s="128"/>
    </row>
    <row r="254" spans="39:44" x14ac:dyDescent="0.25">
      <c r="AM254" s="129" t="s">
        <v>23</v>
      </c>
      <c r="AN254" s="129" t="s">
        <v>22</v>
      </c>
      <c r="AO254" s="129" t="s">
        <v>1</v>
      </c>
      <c r="AP254" s="129" t="s">
        <v>0</v>
      </c>
      <c r="AQ254" s="129"/>
      <c r="AR254" s="128"/>
    </row>
    <row r="255" spans="39:44" x14ac:dyDescent="0.25">
      <c r="AM255" s="129" t="s">
        <v>21</v>
      </c>
      <c r="AN255" s="129" t="s">
        <v>16</v>
      </c>
      <c r="AO255" s="129" t="s">
        <v>1</v>
      </c>
      <c r="AP255" s="129" t="s">
        <v>0</v>
      </c>
      <c r="AQ255" s="129"/>
      <c r="AR255" s="128"/>
    </row>
    <row r="256" spans="39:44" x14ac:dyDescent="0.25">
      <c r="AM256" s="129" t="s">
        <v>20</v>
      </c>
      <c r="AN256" s="129" t="s">
        <v>19</v>
      </c>
      <c r="AO256" s="129" t="s">
        <v>1</v>
      </c>
      <c r="AP256" s="129" t="s">
        <v>0</v>
      </c>
      <c r="AQ256" s="129"/>
      <c r="AR256" s="128"/>
    </row>
    <row r="257" spans="39:44" x14ac:dyDescent="0.25">
      <c r="AM257" s="129" t="s">
        <v>18</v>
      </c>
      <c r="AN257" s="129" t="s">
        <v>16</v>
      </c>
      <c r="AO257" s="129" t="s">
        <v>1</v>
      </c>
      <c r="AP257" s="129" t="s">
        <v>0</v>
      </c>
      <c r="AQ257" s="129"/>
      <c r="AR257" s="128"/>
    </row>
    <row r="258" spans="39:44" x14ac:dyDescent="0.25">
      <c r="AM258" s="129" t="s">
        <v>17</v>
      </c>
      <c r="AN258" s="129" t="s">
        <v>16</v>
      </c>
      <c r="AO258" s="129" t="s">
        <v>1</v>
      </c>
      <c r="AP258" s="129" t="s">
        <v>0</v>
      </c>
      <c r="AQ258" s="129"/>
      <c r="AR258" s="128"/>
    </row>
    <row r="259" spans="39:44" x14ac:dyDescent="0.25">
      <c r="AM259" s="129" t="s">
        <v>15</v>
      </c>
      <c r="AN259" s="129" t="s">
        <v>6</v>
      </c>
      <c r="AO259" s="129" t="s">
        <v>1</v>
      </c>
      <c r="AP259" s="129" t="s">
        <v>0</v>
      </c>
      <c r="AQ259" s="129"/>
      <c r="AR259" s="128"/>
    </row>
    <row r="260" spans="39:44" x14ac:dyDescent="0.25">
      <c r="AM260" s="129" t="s">
        <v>14</v>
      </c>
      <c r="AN260" s="129" t="s">
        <v>6</v>
      </c>
      <c r="AO260" s="129" t="s">
        <v>1</v>
      </c>
      <c r="AP260" s="129" t="s">
        <v>0</v>
      </c>
      <c r="AQ260" s="129"/>
      <c r="AR260" s="128"/>
    </row>
    <row r="261" spans="39:44" x14ac:dyDescent="0.25">
      <c r="AM261" s="129" t="s">
        <v>13</v>
      </c>
      <c r="AN261" s="129" t="s">
        <v>6</v>
      </c>
      <c r="AO261" s="129" t="s">
        <v>1</v>
      </c>
      <c r="AP261" s="129" t="s">
        <v>0</v>
      </c>
      <c r="AQ261" s="129"/>
      <c r="AR261" s="128"/>
    </row>
    <row r="262" spans="39:44" x14ac:dyDescent="0.25">
      <c r="AM262" s="129" t="s">
        <v>12</v>
      </c>
      <c r="AN262" s="129" t="s">
        <v>11</v>
      </c>
      <c r="AO262" s="129" t="s">
        <v>10</v>
      </c>
      <c r="AP262" s="129" t="s">
        <v>9</v>
      </c>
      <c r="AQ262" s="129"/>
      <c r="AR262" s="128"/>
    </row>
    <row r="263" spans="39:44" x14ac:dyDescent="0.25">
      <c r="AM263" s="129" t="s">
        <v>8</v>
      </c>
      <c r="AN263" s="129" t="s">
        <v>6</v>
      </c>
      <c r="AO263" s="129" t="s">
        <v>1</v>
      </c>
      <c r="AP263" s="129" t="s">
        <v>0</v>
      </c>
      <c r="AQ263" s="129"/>
      <c r="AR263" s="128"/>
    </row>
    <row r="264" spans="39:44" x14ac:dyDescent="0.25">
      <c r="AM264" s="129" t="s">
        <v>7</v>
      </c>
      <c r="AN264" s="129" t="s">
        <v>6</v>
      </c>
      <c r="AO264" s="129" t="s">
        <v>1</v>
      </c>
      <c r="AP264" s="129" t="s">
        <v>0</v>
      </c>
      <c r="AQ264" s="129"/>
      <c r="AR264" s="128"/>
    </row>
    <row r="265" spans="39:44" x14ac:dyDescent="0.25">
      <c r="AM265" s="129" t="s">
        <v>5</v>
      </c>
      <c r="AN265" s="129" t="s">
        <v>4</v>
      </c>
      <c r="AO265" s="129" t="s">
        <v>1</v>
      </c>
      <c r="AP265" s="129" t="s">
        <v>0</v>
      </c>
      <c r="AQ265" s="129"/>
      <c r="AR265" s="128"/>
    </row>
    <row r="266" spans="39:44" x14ac:dyDescent="0.25">
      <c r="AM266" s="129" t="s">
        <v>3</v>
      </c>
      <c r="AN266" s="129" t="s">
        <v>2</v>
      </c>
      <c r="AO266" s="129" t="s">
        <v>1</v>
      </c>
      <c r="AP266" s="129" t="s">
        <v>0</v>
      </c>
      <c r="AQ266" s="129"/>
      <c r="AR266" s="128"/>
    </row>
    <row r="1633" spans="1:18" x14ac:dyDescent="0.25">
      <c r="D1633" s="90"/>
      <c r="E1633" s="90"/>
      <c r="F1633" s="90"/>
      <c r="G1633" s="90"/>
      <c r="H1633" s="90"/>
      <c r="I1633" s="90"/>
      <c r="J1633" s="90"/>
      <c r="K1633" s="90"/>
      <c r="L1633" s="90"/>
      <c r="M1633" s="90"/>
      <c r="N1633" s="90"/>
      <c r="O1633" s="90"/>
      <c r="P1633" s="90"/>
      <c r="Q1633" s="90"/>
    </row>
    <row r="1634" spans="1:18" x14ac:dyDescent="0.25">
      <c r="D1634" s="90"/>
      <c r="E1634" s="90"/>
      <c r="F1634" s="90"/>
      <c r="G1634" s="90"/>
      <c r="H1634" s="90"/>
      <c r="I1634" s="90"/>
      <c r="J1634" s="90"/>
      <c r="K1634" s="90"/>
      <c r="L1634" s="90"/>
      <c r="M1634" s="90"/>
      <c r="N1634" s="90"/>
      <c r="O1634" s="90"/>
      <c r="P1634" s="90"/>
      <c r="Q1634" s="90"/>
    </row>
    <row r="1635" spans="1:18" x14ac:dyDescent="0.25">
      <c r="D1635" s="90"/>
      <c r="E1635" s="90"/>
      <c r="F1635" s="90"/>
      <c r="G1635" s="90"/>
      <c r="H1635" s="90"/>
      <c r="I1635" s="90"/>
      <c r="J1635" s="90"/>
      <c r="K1635" s="90"/>
      <c r="L1635" s="90"/>
      <c r="M1635" s="90"/>
      <c r="N1635" s="90"/>
      <c r="O1635" s="90"/>
      <c r="P1635" s="90"/>
      <c r="Q1635" s="90"/>
    </row>
    <row r="1636" spans="1:18" x14ac:dyDescent="0.25">
      <c r="D1636" s="90"/>
      <c r="E1636" s="90"/>
      <c r="F1636" s="90"/>
      <c r="G1636" s="90"/>
      <c r="H1636" s="90"/>
      <c r="I1636" s="90"/>
      <c r="J1636" s="90"/>
      <c r="K1636" s="90"/>
      <c r="L1636" s="90"/>
      <c r="M1636" s="90"/>
      <c r="N1636" s="90"/>
      <c r="O1636" s="90"/>
      <c r="P1636" s="90"/>
      <c r="Q1636" s="90"/>
    </row>
    <row r="1637" spans="1:18" x14ac:dyDescent="0.25">
      <c r="A1637" s="89"/>
      <c r="D1637" s="90"/>
      <c r="E1637" s="90"/>
      <c r="F1637" s="90"/>
      <c r="G1637" s="90"/>
      <c r="H1637" s="90"/>
      <c r="I1637" s="90"/>
      <c r="J1637" s="90"/>
      <c r="K1637" s="90"/>
      <c r="L1637" s="90"/>
      <c r="M1637" s="90"/>
      <c r="N1637" s="90"/>
      <c r="O1637" s="90"/>
      <c r="P1637" s="90"/>
      <c r="Q1637" s="90"/>
      <c r="R1637" s="91"/>
    </row>
    <row r="1638" spans="1:18" x14ac:dyDescent="0.25">
      <c r="A1638" s="89"/>
      <c r="B1638" s="89"/>
      <c r="C1638" s="90"/>
      <c r="D1638" s="90"/>
      <c r="E1638" s="90"/>
      <c r="F1638" s="90"/>
      <c r="G1638" s="90"/>
      <c r="H1638" s="90"/>
      <c r="I1638" s="90"/>
      <c r="J1638" s="90"/>
      <c r="K1638" s="90"/>
      <c r="L1638" s="90"/>
      <c r="M1638" s="90"/>
      <c r="N1638" s="90"/>
      <c r="O1638" s="90"/>
      <c r="P1638" s="90"/>
      <c r="Q1638" s="90"/>
      <c r="R1638" s="91"/>
    </row>
    <row r="1639" spans="1:18" x14ac:dyDescent="0.25">
      <c r="A1639" s="89"/>
      <c r="B1639" s="89"/>
      <c r="C1639" s="90"/>
      <c r="D1639" s="90"/>
      <c r="E1639" s="90"/>
      <c r="F1639" s="90"/>
      <c r="G1639" s="90"/>
      <c r="H1639" s="90"/>
      <c r="I1639" s="90"/>
      <c r="J1639" s="90"/>
      <c r="K1639" s="90"/>
      <c r="L1639" s="90"/>
      <c r="M1639" s="90"/>
      <c r="N1639" s="90"/>
      <c r="O1639" s="90"/>
      <c r="P1639" s="90"/>
      <c r="Q1639" s="90"/>
      <c r="R1639" s="91"/>
    </row>
    <row r="1640" spans="1:18" x14ac:dyDescent="0.25">
      <c r="A1640" s="89"/>
      <c r="B1640" s="89"/>
      <c r="C1640" s="90"/>
      <c r="D1640" s="90"/>
      <c r="E1640" s="90"/>
      <c r="F1640" s="90"/>
      <c r="G1640" s="90"/>
      <c r="H1640" s="90"/>
      <c r="I1640" s="90"/>
      <c r="J1640" s="90"/>
      <c r="K1640" s="90"/>
      <c r="L1640" s="90"/>
      <c r="M1640" s="90"/>
      <c r="N1640" s="90"/>
      <c r="O1640" s="90"/>
      <c r="P1640" s="90"/>
      <c r="Q1640" s="90"/>
      <c r="R1640" s="91"/>
    </row>
    <row r="1641" spans="1:18" x14ac:dyDescent="0.25">
      <c r="A1641" s="89"/>
      <c r="B1641" s="89"/>
      <c r="C1641" s="90"/>
      <c r="D1641" s="90"/>
      <c r="E1641" s="90"/>
      <c r="F1641" s="90"/>
      <c r="G1641" s="90"/>
      <c r="H1641" s="90"/>
      <c r="I1641" s="90"/>
      <c r="J1641" s="90"/>
      <c r="K1641" s="90"/>
      <c r="L1641" s="90"/>
      <c r="M1641" s="90"/>
      <c r="N1641" s="90"/>
      <c r="O1641" s="90"/>
      <c r="P1641" s="90"/>
      <c r="Q1641" s="90"/>
      <c r="R1641" s="91"/>
    </row>
    <row r="1642" spans="1:18" x14ac:dyDescent="0.25">
      <c r="A1642" s="89"/>
      <c r="B1642" s="89"/>
      <c r="C1642" s="90"/>
      <c r="D1642" s="90"/>
      <c r="E1642" s="90"/>
      <c r="F1642" s="90"/>
      <c r="G1642" s="90"/>
      <c r="H1642" s="90"/>
      <c r="I1642" s="90"/>
      <c r="J1642" s="90"/>
      <c r="K1642" s="90"/>
      <c r="L1642" s="90"/>
      <c r="M1642" s="90"/>
      <c r="N1642" s="90"/>
      <c r="O1642" s="90"/>
      <c r="P1642" s="90"/>
      <c r="Q1642" s="90"/>
      <c r="R1642" s="91"/>
    </row>
    <row r="1643" spans="1:18" x14ac:dyDescent="0.25">
      <c r="A1643" s="89"/>
      <c r="B1643" s="89"/>
      <c r="C1643" s="90"/>
      <c r="D1643" s="90"/>
      <c r="E1643" s="90"/>
      <c r="F1643" s="90"/>
      <c r="G1643" s="90"/>
      <c r="H1643" s="90"/>
      <c r="I1643" s="90"/>
      <c r="J1643" s="90"/>
      <c r="K1643" s="90"/>
      <c r="L1643" s="90"/>
      <c r="M1643" s="90"/>
      <c r="N1643" s="90"/>
      <c r="O1643" s="90"/>
      <c r="P1643" s="90"/>
      <c r="Q1643" s="90"/>
      <c r="R1643" s="91"/>
    </row>
    <row r="1644" spans="1:18" x14ac:dyDescent="0.25">
      <c r="A1644" s="89"/>
      <c r="B1644" s="89"/>
      <c r="C1644" s="90"/>
      <c r="D1644" s="90"/>
      <c r="E1644" s="90"/>
      <c r="F1644" s="90"/>
      <c r="G1644" s="90"/>
      <c r="H1644" s="90"/>
      <c r="I1644" s="90"/>
      <c r="J1644" s="90"/>
      <c r="K1644" s="90"/>
      <c r="L1644" s="90"/>
      <c r="M1644" s="90"/>
      <c r="N1644" s="90"/>
      <c r="O1644" s="90"/>
      <c r="P1644" s="90"/>
      <c r="Q1644" s="90"/>
      <c r="R1644" s="91"/>
    </row>
    <row r="1645" spans="1:18" x14ac:dyDescent="0.25">
      <c r="A1645" s="89"/>
      <c r="B1645" s="89"/>
      <c r="C1645" s="90"/>
      <c r="D1645" s="90"/>
      <c r="E1645" s="90"/>
      <c r="F1645" s="90"/>
      <c r="G1645" s="90"/>
      <c r="H1645" s="90"/>
      <c r="I1645" s="90"/>
      <c r="J1645" s="90"/>
      <c r="K1645" s="90"/>
      <c r="L1645" s="90"/>
      <c r="M1645" s="90"/>
      <c r="N1645" s="90"/>
      <c r="O1645" s="90"/>
      <c r="P1645" s="90"/>
      <c r="Q1645" s="90"/>
      <c r="R1645" s="91"/>
    </row>
    <row r="1646" spans="1:18" x14ac:dyDescent="0.25">
      <c r="A1646" s="89"/>
      <c r="B1646" s="89"/>
      <c r="C1646" s="90"/>
      <c r="D1646" s="90"/>
      <c r="E1646" s="90"/>
      <c r="F1646" s="90"/>
      <c r="G1646" s="90"/>
      <c r="H1646" s="90"/>
      <c r="I1646" s="90"/>
      <c r="J1646" s="90"/>
      <c r="K1646" s="90"/>
      <c r="L1646" s="90"/>
      <c r="M1646" s="90"/>
      <c r="N1646" s="90"/>
      <c r="O1646" s="90"/>
      <c r="P1646" s="90"/>
      <c r="Q1646" s="90"/>
      <c r="R1646" s="91"/>
    </row>
    <row r="1647" spans="1:18" x14ac:dyDescent="0.25">
      <c r="A1647" s="89"/>
      <c r="B1647" s="89"/>
      <c r="C1647" s="90"/>
      <c r="D1647" s="90"/>
      <c r="E1647" s="90"/>
      <c r="F1647" s="90"/>
      <c r="G1647" s="90"/>
      <c r="H1647" s="90"/>
      <c r="I1647" s="90"/>
      <c r="J1647" s="90"/>
      <c r="K1647" s="90"/>
      <c r="L1647" s="90"/>
      <c r="M1647" s="90"/>
      <c r="N1647" s="90"/>
      <c r="O1647" s="90"/>
      <c r="P1647" s="90"/>
      <c r="Q1647" s="90"/>
      <c r="R1647" s="91"/>
    </row>
    <row r="1648" spans="1:18" x14ac:dyDescent="0.25">
      <c r="A1648" s="89"/>
      <c r="B1648" s="89"/>
      <c r="C1648" s="90"/>
      <c r="D1648" s="90"/>
      <c r="E1648" s="90"/>
      <c r="F1648" s="90"/>
      <c r="G1648" s="90"/>
      <c r="H1648" s="90"/>
      <c r="I1648" s="90"/>
      <c r="J1648" s="90"/>
      <c r="K1648" s="90"/>
      <c r="L1648" s="90"/>
      <c r="M1648" s="90"/>
      <c r="N1648" s="90"/>
      <c r="O1648" s="90"/>
      <c r="P1648" s="90"/>
      <c r="Q1648" s="90"/>
      <c r="R1648" s="91"/>
    </row>
    <row r="1649" spans="1:18" x14ac:dyDescent="0.25">
      <c r="A1649" s="89"/>
      <c r="B1649" s="89"/>
      <c r="C1649" s="90"/>
      <c r="D1649" s="90"/>
      <c r="E1649" s="90"/>
      <c r="F1649" s="90"/>
      <c r="G1649" s="90"/>
      <c r="H1649" s="90"/>
      <c r="I1649" s="90"/>
      <c r="J1649" s="90"/>
      <c r="K1649" s="90"/>
      <c r="L1649" s="90"/>
      <c r="M1649" s="90"/>
      <c r="N1649" s="90"/>
      <c r="O1649" s="90"/>
      <c r="P1649" s="90"/>
      <c r="Q1649" s="90"/>
      <c r="R1649" s="91"/>
    </row>
    <row r="1650" spans="1:18" x14ac:dyDescent="0.25">
      <c r="A1650" s="89"/>
      <c r="B1650" s="89"/>
      <c r="C1650" s="90"/>
      <c r="D1650" s="90"/>
      <c r="E1650" s="90"/>
      <c r="F1650" s="90"/>
      <c r="G1650" s="90"/>
      <c r="H1650" s="90"/>
      <c r="I1650" s="90"/>
      <c r="J1650" s="90"/>
      <c r="K1650" s="90"/>
      <c r="L1650" s="90"/>
      <c r="M1650" s="90"/>
      <c r="N1650" s="90"/>
      <c r="O1650" s="90"/>
      <c r="P1650" s="90"/>
      <c r="Q1650" s="90"/>
      <c r="R1650" s="91"/>
    </row>
    <row r="1651" spans="1:18" x14ac:dyDescent="0.25">
      <c r="A1651" s="89"/>
      <c r="B1651" s="89"/>
      <c r="C1651" s="90"/>
      <c r="D1651" s="90"/>
      <c r="E1651" s="90"/>
      <c r="F1651" s="90"/>
      <c r="G1651" s="90"/>
      <c r="H1651" s="90"/>
      <c r="I1651" s="90"/>
      <c r="J1651" s="90"/>
      <c r="K1651" s="90"/>
      <c r="L1651" s="90"/>
      <c r="M1651" s="90"/>
      <c r="N1651" s="90"/>
      <c r="O1651" s="90"/>
      <c r="P1651" s="90"/>
      <c r="Q1651" s="90"/>
      <c r="R1651" s="91"/>
    </row>
    <row r="1652" spans="1:18" x14ac:dyDescent="0.25">
      <c r="A1652" s="89"/>
      <c r="B1652" s="89"/>
      <c r="C1652" s="90"/>
      <c r="D1652" s="90"/>
      <c r="E1652" s="90"/>
      <c r="F1652" s="90"/>
      <c r="G1652" s="90"/>
      <c r="H1652" s="90"/>
      <c r="I1652" s="90"/>
      <c r="J1652" s="90"/>
      <c r="K1652" s="90"/>
      <c r="L1652" s="90"/>
      <c r="M1652" s="90"/>
      <c r="N1652" s="90"/>
      <c r="O1652" s="90"/>
      <c r="P1652" s="90"/>
      <c r="Q1652" s="90"/>
      <c r="R1652" s="91"/>
    </row>
    <row r="1653" spans="1:18" x14ac:dyDescent="0.25">
      <c r="A1653" s="89"/>
      <c r="B1653" s="89"/>
      <c r="C1653" s="90"/>
      <c r="D1653" s="90"/>
      <c r="E1653" s="90"/>
      <c r="F1653" s="90"/>
      <c r="G1653" s="90"/>
      <c r="H1653" s="90"/>
      <c r="I1653" s="90"/>
      <c r="J1653" s="90"/>
      <c r="K1653" s="90"/>
      <c r="L1653" s="90"/>
      <c r="M1653" s="90"/>
      <c r="N1653" s="90"/>
      <c r="O1653" s="90"/>
      <c r="P1653" s="90"/>
      <c r="Q1653" s="90"/>
      <c r="R1653" s="91"/>
    </row>
    <row r="1654" spans="1:18" x14ac:dyDescent="0.25">
      <c r="A1654" s="89"/>
      <c r="B1654" s="89"/>
      <c r="C1654" s="90"/>
      <c r="D1654" s="90"/>
      <c r="E1654" s="90"/>
      <c r="F1654" s="90"/>
      <c r="G1654" s="90"/>
      <c r="H1654" s="90"/>
      <c r="I1654" s="90"/>
      <c r="J1654" s="90"/>
      <c r="K1654" s="90"/>
      <c r="L1654" s="90"/>
      <c r="M1654" s="90"/>
      <c r="N1654" s="90"/>
      <c r="O1654" s="90"/>
      <c r="P1654" s="90"/>
      <c r="Q1654" s="90"/>
      <c r="R1654" s="91"/>
    </row>
    <row r="1655" spans="1:18" x14ac:dyDescent="0.25">
      <c r="A1655" s="89"/>
      <c r="B1655" s="89"/>
      <c r="C1655" s="90"/>
      <c r="D1655" s="90"/>
      <c r="E1655" s="90"/>
      <c r="F1655" s="90"/>
      <c r="G1655" s="90"/>
      <c r="H1655" s="90"/>
      <c r="I1655" s="90"/>
      <c r="J1655" s="90"/>
      <c r="K1655" s="90"/>
      <c r="L1655" s="90"/>
      <c r="M1655" s="90"/>
      <c r="N1655" s="90"/>
      <c r="O1655" s="90"/>
      <c r="P1655" s="90"/>
      <c r="Q1655" s="90"/>
      <c r="R1655" s="91"/>
    </row>
    <row r="1656" spans="1:18" x14ac:dyDescent="0.25">
      <c r="A1656" s="89"/>
      <c r="B1656" s="89"/>
      <c r="C1656" s="90"/>
      <c r="D1656" s="90"/>
      <c r="E1656" s="90"/>
      <c r="F1656" s="90"/>
      <c r="G1656" s="90"/>
      <c r="H1656" s="90"/>
      <c r="I1656" s="90"/>
      <c r="J1656" s="90"/>
      <c r="K1656" s="90"/>
      <c r="L1656" s="90"/>
      <c r="M1656" s="90"/>
      <c r="N1656" s="90"/>
      <c r="O1656" s="90"/>
      <c r="P1656" s="90"/>
      <c r="Q1656" s="90"/>
      <c r="R1656" s="91"/>
    </row>
    <row r="1657" spans="1:18" x14ac:dyDescent="0.25">
      <c r="A1657" s="89"/>
      <c r="B1657" s="89"/>
      <c r="C1657" s="90"/>
      <c r="D1657" s="90"/>
      <c r="E1657" s="90"/>
      <c r="F1657" s="90"/>
      <c r="G1657" s="90"/>
      <c r="H1657" s="90"/>
      <c r="I1657" s="90"/>
      <c r="J1657" s="90"/>
      <c r="K1657" s="90"/>
      <c r="L1657" s="90"/>
      <c r="M1657" s="90"/>
      <c r="N1657" s="90"/>
      <c r="O1657" s="90"/>
      <c r="P1657" s="90"/>
      <c r="Q1657" s="90"/>
      <c r="R1657" s="91"/>
    </row>
    <row r="1658" spans="1:18" x14ac:dyDescent="0.25">
      <c r="A1658" s="89"/>
      <c r="B1658" s="89"/>
      <c r="C1658" s="90"/>
      <c r="D1658" s="90"/>
      <c r="E1658" s="90"/>
      <c r="F1658" s="90"/>
      <c r="G1658" s="90"/>
      <c r="H1658" s="90"/>
      <c r="I1658" s="90"/>
      <c r="J1658" s="90"/>
      <c r="K1658" s="90"/>
      <c r="L1658" s="90"/>
      <c r="M1658" s="90"/>
      <c r="N1658" s="90"/>
      <c r="O1658" s="90"/>
      <c r="P1658" s="90"/>
      <c r="Q1658" s="90"/>
      <c r="R1658" s="91"/>
    </row>
    <row r="1659" spans="1:18" x14ac:dyDescent="0.25">
      <c r="A1659" s="89"/>
      <c r="B1659" s="89"/>
      <c r="C1659" s="90"/>
      <c r="D1659" s="90"/>
      <c r="E1659" s="90"/>
      <c r="F1659" s="90"/>
      <c r="G1659" s="90"/>
      <c r="H1659" s="90"/>
      <c r="I1659" s="90"/>
      <c r="J1659" s="90"/>
      <c r="K1659" s="90"/>
      <c r="L1659" s="90"/>
      <c r="M1659" s="90"/>
      <c r="N1659" s="90"/>
      <c r="O1659" s="90"/>
      <c r="P1659" s="90"/>
      <c r="Q1659" s="90"/>
      <c r="R1659" s="91"/>
    </row>
    <row r="1660" spans="1:18" x14ac:dyDescent="0.25">
      <c r="A1660" s="89"/>
      <c r="B1660" s="89"/>
      <c r="C1660" s="90"/>
      <c r="D1660" s="90"/>
      <c r="E1660" s="90"/>
      <c r="F1660" s="90"/>
      <c r="G1660" s="90"/>
      <c r="H1660" s="90"/>
      <c r="I1660" s="90"/>
      <c r="J1660" s="90"/>
      <c r="K1660" s="90"/>
      <c r="L1660" s="90"/>
      <c r="M1660" s="90"/>
      <c r="N1660" s="90"/>
      <c r="O1660" s="90"/>
      <c r="P1660" s="90"/>
      <c r="Q1660" s="90"/>
      <c r="R1660" s="91"/>
    </row>
    <row r="1661" spans="1:18" x14ac:dyDescent="0.25">
      <c r="A1661" s="89"/>
      <c r="B1661" s="89"/>
      <c r="C1661" s="90"/>
      <c r="D1661" s="90"/>
      <c r="E1661" s="90"/>
      <c r="F1661" s="90"/>
      <c r="G1661" s="90"/>
      <c r="H1661" s="90"/>
      <c r="I1661" s="90"/>
      <c r="J1661" s="90"/>
      <c r="K1661" s="90"/>
      <c r="L1661" s="90"/>
      <c r="M1661" s="90"/>
      <c r="N1661" s="90"/>
      <c r="O1661" s="90"/>
      <c r="P1661" s="90"/>
      <c r="Q1661" s="90"/>
      <c r="R1661" s="91"/>
    </row>
    <row r="1662" spans="1:18" x14ac:dyDescent="0.25">
      <c r="A1662" s="89"/>
      <c r="B1662" s="89"/>
      <c r="C1662" s="90"/>
      <c r="D1662" s="90"/>
      <c r="E1662" s="90"/>
      <c r="F1662" s="90"/>
      <c r="G1662" s="90"/>
      <c r="H1662" s="90"/>
      <c r="I1662" s="90"/>
      <c r="J1662" s="90"/>
      <c r="K1662" s="90"/>
      <c r="L1662" s="90"/>
      <c r="M1662" s="90"/>
      <c r="N1662" s="90"/>
      <c r="O1662" s="90"/>
      <c r="P1662" s="90"/>
      <c r="Q1662" s="90"/>
      <c r="R1662" s="91"/>
    </row>
    <row r="1663" spans="1:18" x14ac:dyDescent="0.25">
      <c r="A1663" s="89"/>
      <c r="B1663" s="89"/>
      <c r="C1663" s="90"/>
      <c r="D1663" s="90"/>
      <c r="E1663" s="90"/>
      <c r="F1663" s="90"/>
      <c r="G1663" s="90"/>
      <c r="H1663" s="90"/>
      <c r="I1663" s="90"/>
      <c r="J1663" s="90"/>
      <c r="K1663" s="90"/>
      <c r="L1663" s="90"/>
      <c r="M1663" s="90"/>
      <c r="N1663" s="90"/>
      <c r="O1663" s="90"/>
      <c r="P1663" s="90"/>
      <c r="Q1663" s="90"/>
      <c r="R1663" s="91"/>
    </row>
    <row r="1664" spans="1:18" x14ac:dyDescent="0.25">
      <c r="A1664" s="89"/>
      <c r="B1664" s="89"/>
      <c r="C1664" s="90"/>
      <c r="D1664" s="90"/>
      <c r="E1664" s="90"/>
      <c r="F1664" s="90"/>
      <c r="G1664" s="90"/>
      <c r="H1664" s="90"/>
      <c r="I1664" s="90"/>
      <c r="J1664" s="90"/>
      <c r="K1664" s="90"/>
      <c r="L1664" s="90"/>
      <c r="M1664" s="90"/>
      <c r="N1664" s="90"/>
      <c r="O1664" s="90"/>
      <c r="P1664" s="90"/>
      <c r="Q1664" s="90"/>
      <c r="R1664" s="91"/>
    </row>
    <row r="1665" spans="1:18" x14ac:dyDescent="0.25">
      <c r="A1665" s="89"/>
      <c r="B1665" s="89"/>
      <c r="C1665" s="90"/>
      <c r="D1665" s="90"/>
      <c r="E1665" s="90"/>
      <c r="F1665" s="90"/>
      <c r="G1665" s="90"/>
      <c r="H1665" s="90"/>
      <c r="I1665" s="90"/>
      <c r="J1665" s="90"/>
      <c r="K1665" s="90"/>
      <c r="L1665" s="90"/>
      <c r="M1665" s="90"/>
      <c r="N1665" s="90"/>
      <c r="O1665" s="90"/>
      <c r="P1665" s="90"/>
      <c r="Q1665" s="90"/>
      <c r="R1665" s="91"/>
    </row>
    <row r="1666" spans="1:18" x14ac:dyDescent="0.25">
      <c r="A1666" s="89"/>
      <c r="B1666" s="89"/>
      <c r="C1666" s="90"/>
      <c r="D1666" s="90"/>
      <c r="E1666" s="90"/>
      <c r="F1666" s="90"/>
      <c r="G1666" s="90"/>
      <c r="H1666" s="90"/>
      <c r="I1666" s="90"/>
      <c r="J1666" s="90"/>
      <c r="K1666" s="90"/>
      <c r="L1666" s="90"/>
      <c r="M1666" s="90"/>
      <c r="N1666" s="90"/>
      <c r="O1666" s="90"/>
      <c r="P1666" s="90"/>
      <c r="Q1666" s="90"/>
      <c r="R1666" s="91"/>
    </row>
    <row r="1667" spans="1:18" x14ac:dyDescent="0.25">
      <c r="A1667" s="89"/>
      <c r="B1667" s="89"/>
      <c r="C1667" s="90"/>
      <c r="D1667" s="90"/>
      <c r="E1667" s="90"/>
      <c r="F1667" s="90"/>
      <c r="G1667" s="90"/>
      <c r="H1667" s="90"/>
      <c r="I1667" s="90"/>
      <c r="J1667" s="90"/>
      <c r="K1667" s="90"/>
      <c r="L1667" s="90"/>
      <c r="M1667" s="90"/>
      <c r="N1667" s="90"/>
      <c r="O1667" s="90"/>
      <c r="P1667" s="90"/>
      <c r="Q1667" s="90"/>
      <c r="R1667" s="91"/>
    </row>
    <row r="1668" spans="1:18" x14ac:dyDescent="0.25">
      <c r="A1668" s="89"/>
      <c r="B1668" s="89"/>
      <c r="C1668" s="90"/>
      <c r="D1668" s="90"/>
      <c r="E1668" s="90"/>
      <c r="F1668" s="90"/>
      <c r="G1668" s="90"/>
      <c r="H1668" s="90"/>
      <c r="I1668" s="90"/>
      <c r="J1668" s="90"/>
      <c r="K1668" s="90"/>
      <c r="L1668" s="90"/>
      <c r="M1668" s="90"/>
      <c r="N1668" s="90"/>
      <c r="O1668" s="90"/>
      <c r="P1668" s="90"/>
      <c r="Q1668" s="90"/>
      <c r="R1668" s="91"/>
    </row>
    <row r="1669" spans="1:18" x14ac:dyDescent="0.25">
      <c r="A1669" s="89"/>
      <c r="B1669" s="89"/>
      <c r="C1669" s="90"/>
      <c r="D1669" s="90"/>
      <c r="E1669" s="90"/>
      <c r="F1669" s="90"/>
      <c r="G1669" s="90"/>
      <c r="H1669" s="90"/>
      <c r="I1669" s="90"/>
      <c r="J1669" s="90"/>
      <c r="K1669" s="90"/>
      <c r="L1669" s="90"/>
      <c r="M1669" s="90"/>
      <c r="N1669" s="90"/>
      <c r="O1669" s="90"/>
      <c r="P1669" s="90"/>
      <c r="Q1669" s="90"/>
      <c r="R1669" s="91"/>
    </row>
    <row r="1670" spans="1:18" x14ac:dyDescent="0.25">
      <c r="A1670" s="89"/>
      <c r="B1670" s="89"/>
      <c r="C1670" s="90"/>
      <c r="D1670" s="90"/>
      <c r="E1670" s="90"/>
      <c r="F1670" s="90"/>
      <c r="G1670" s="90"/>
      <c r="H1670" s="90"/>
      <c r="I1670" s="90"/>
      <c r="J1670" s="90"/>
      <c r="K1670" s="90"/>
      <c r="L1670" s="90"/>
      <c r="M1670" s="90"/>
      <c r="N1670" s="90"/>
      <c r="O1670" s="90"/>
      <c r="P1670" s="90"/>
      <c r="Q1670" s="90"/>
      <c r="R1670" s="91"/>
    </row>
    <row r="1671" spans="1:18" x14ac:dyDescent="0.25">
      <c r="A1671" s="89"/>
      <c r="B1671" s="89"/>
      <c r="C1671" s="90"/>
      <c r="D1671" s="90"/>
      <c r="E1671" s="90"/>
      <c r="F1671" s="90"/>
      <c r="G1671" s="90"/>
      <c r="H1671" s="90"/>
      <c r="I1671" s="90"/>
      <c r="J1671" s="90"/>
      <c r="K1671" s="90"/>
      <c r="L1671" s="90"/>
      <c r="M1671" s="90"/>
      <c r="N1671" s="90"/>
      <c r="O1671" s="90"/>
      <c r="P1671" s="90"/>
      <c r="Q1671" s="90"/>
      <c r="R1671" s="91"/>
    </row>
    <row r="1672" spans="1:18" x14ac:dyDescent="0.25">
      <c r="A1672" s="89"/>
      <c r="B1672" s="89"/>
      <c r="C1672" s="90"/>
      <c r="D1672" s="90"/>
      <c r="E1672" s="90"/>
      <c r="F1672" s="90"/>
      <c r="G1672" s="90"/>
      <c r="H1672" s="90"/>
      <c r="I1672" s="90"/>
      <c r="J1672" s="90"/>
      <c r="K1672" s="90"/>
      <c r="L1672" s="90"/>
      <c r="M1672" s="90"/>
      <c r="N1672" s="90"/>
      <c r="O1672" s="90"/>
      <c r="P1672" s="90"/>
      <c r="Q1672" s="90"/>
      <c r="R1672" s="91"/>
    </row>
    <row r="1673" spans="1:18" x14ac:dyDescent="0.25">
      <c r="A1673" s="89"/>
      <c r="B1673" s="89"/>
      <c r="C1673" s="90"/>
      <c r="D1673" s="90"/>
      <c r="E1673" s="90"/>
      <c r="F1673" s="90"/>
      <c r="G1673" s="90"/>
      <c r="H1673" s="90"/>
      <c r="I1673" s="90"/>
      <c r="J1673" s="90"/>
      <c r="K1673" s="90"/>
      <c r="L1673" s="90"/>
      <c r="M1673" s="90"/>
      <c r="N1673" s="90"/>
      <c r="O1673" s="90"/>
      <c r="P1673" s="90"/>
      <c r="Q1673" s="90"/>
      <c r="R1673" s="91"/>
    </row>
    <row r="1674" spans="1:18" x14ac:dyDescent="0.25">
      <c r="A1674" s="89"/>
      <c r="B1674" s="89"/>
      <c r="C1674" s="90"/>
      <c r="D1674" s="90"/>
      <c r="E1674" s="90"/>
      <c r="F1674" s="90"/>
      <c r="G1674" s="90"/>
      <c r="H1674" s="90"/>
      <c r="I1674" s="90"/>
      <c r="J1674" s="90"/>
      <c r="K1674" s="90"/>
      <c r="L1674" s="90"/>
      <c r="M1674" s="90"/>
      <c r="N1674" s="90"/>
      <c r="O1674" s="90"/>
      <c r="P1674" s="90"/>
      <c r="Q1674" s="90"/>
      <c r="R1674" s="91"/>
    </row>
    <row r="1675" spans="1:18" x14ac:dyDescent="0.25">
      <c r="A1675" s="89"/>
      <c r="B1675" s="89"/>
      <c r="C1675" s="90"/>
      <c r="D1675" s="90"/>
      <c r="E1675" s="90"/>
      <c r="F1675" s="90"/>
      <c r="G1675" s="90"/>
      <c r="H1675" s="90"/>
      <c r="I1675" s="90"/>
      <c r="J1675" s="90"/>
      <c r="K1675" s="90"/>
      <c r="L1675" s="90"/>
      <c r="M1675" s="90"/>
      <c r="N1675" s="90"/>
      <c r="O1675" s="90"/>
      <c r="P1675" s="90"/>
      <c r="Q1675" s="90"/>
      <c r="R1675" s="91"/>
    </row>
    <row r="1676" spans="1:18" x14ac:dyDescent="0.25">
      <c r="A1676" s="89"/>
      <c r="B1676" s="89"/>
      <c r="C1676" s="90"/>
      <c r="D1676" s="90"/>
      <c r="E1676" s="90"/>
      <c r="F1676" s="90"/>
      <c r="G1676" s="90"/>
      <c r="H1676" s="90"/>
      <c r="I1676" s="90"/>
      <c r="J1676" s="90"/>
      <c r="K1676" s="90"/>
      <c r="L1676" s="90"/>
      <c r="M1676" s="90"/>
      <c r="N1676" s="90"/>
      <c r="O1676" s="90"/>
      <c r="P1676" s="90"/>
      <c r="Q1676" s="90"/>
      <c r="R1676" s="91"/>
    </row>
    <row r="1677" spans="1:18" x14ac:dyDescent="0.25">
      <c r="A1677" s="89"/>
      <c r="B1677" s="89"/>
      <c r="C1677" s="90"/>
      <c r="D1677" s="90"/>
      <c r="E1677" s="90"/>
      <c r="F1677" s="90"/>
      <c r="G1677" s="90"/>
      <c r="H1677" s="90"/>
      <c r="I1677" s="90"/>
      <c r="J1677" s="90"/>
      <c r="K1677" s="90"/>
      <c r="L1677" s="90"/>
      <c r="M1677" s="90"/>
      <c r="N1677" s="90"/>
      <c r="O1677" s="90"/>
      <c r="P1677" s="90"/>
      <c r="Q1677" s="90"/>
      <c r="R1677" s="91"/>
    </row>
    <row r="1678" spans="1:18" x14ac:dyDescent="0.25">
      <c r="A1678" s="89"/>
      <c r="B1678" s="89"/>
      <c r="C1678" s="90"/>
      <c r="D1678" s="90"/>
      <c r="E1678" s="90"/>
      <c r="F1678" s="90"/>
      <c r="G1678" s="90"/>
      <c r="H1678" s="90"/>
      <c r="I1678" s="90"/>
      <c r="J1678" s="90"/>
      <c r="K1678" s="90"/>
      <c r="L1678" s="90"/>
      <c r="M1678" s="90"/>
      <c r="N1678" s="90"/>
      <c r="O1678" s="90"/>
      <c r="P1678" s="90"/>
      <c r="Q1678" s="90"/>
      <c r="R1678" s="91"/>
    </row>
    <row r="1679" spans="1:18" x14ac:dyDescent="0.25">
      <c r="A1679" s="89"/>
      <c r="B1679" s="89"/>
      <c r="C1679" s="90"/>
      <c r="D1679" s="90"/>
      <c r="E1679" s="90"/>
      <c r="F1679" s="90"/>
      <c r="G1679" s="90"/>
      <c r="H1679" s="90"/>
      <c r="I1679" s="90"/>
      <c r="J1679" s="90"/>
      <c r="K1679" s="90"/>
      <c r="L1679" s="90"/>
      <c r="M1679" s="90"/>
      <c r="N1679" s="90"/>
      <c r="O1679" s="90"/>
      <c r="P1679" s="90"/>
      <c r="Q1679" s="90"/>
      <c r="R1679" s="91"/>
    </row>
    <row r="1680" spans="1:18" x14ac:dyDescent="0.25">
      <c r="A1680" s="89"/>
      <c r="B1680" s="89"/>
      <c r="C1680" s="90"/>
      <c r="D1680" s="90"/>
      <c r="E1680" s="90"/>
      <c r="F1680" s="90"/>
      <c r="G1680" s="90"/>
      <c r="H1680" s="90"/>
      <c r="I1680" s="90"/>
      <c r="J1680" s="90"/>
      <c r="K1680" s="90"/>
      <c r="L1680" s="90"/>
      <c r="M1680" s="90"/>
      <c r="N1680" s="90"/>
      <c r="O1680" s="90"/>
      <c r="P1680" s="90"/>
      <c r="Q1680" s="90"/>
      <c r="R1680" s="91"/>
    </row>
    <row r="1681" spans="1:18" x14ac:dyDescent="0.25">
      <c r="A1681" s="89"/>
      <c r="B1681" s="89"/>
      <c r="C1681" s="90"/>
      <c r="D1681" s="90"/>
      <c r="E1681" s="90"/>
      <c r="F1681" s="90"/>
      <c r="G1681" s="90"/>
      <c r="H1681" s="90"/>
      <c r="I1681" s="90"/>
      <c r="J1681" s="90"/>
      <c r="K1681" s="90"/>
      <c r="L1681" s="90"/>
      <c r="M1681" s="90"/>
      <c r="N1681" s="90"/>
      <c r="O1681" s="90"/>
      <c r="P1681" s="90"/>
      <c r="Q1681" s="90"/>
      <c r="R1681" s="91"/>
    </row>
    <row r="1682" spans="1:18" x14ac:dyDescent="0.25">
      <c r="A1682" s="89"/>
      <c r="B1682" s="89"/>
      <c r="C1682" s="90"/>
      <c r="D1682" s="90"/>
      <c r="E1682" s="90"/>
      <c r="F1682" s="90"/>
      <c r="G1682" s="90"/>
      <c r="H1682" s="90"/>
      <c r="I1682" s="90"/>
      <c r="J1682" s="90"/>
      <c r="K1682" s="90"/>
      <c r="L1682" s="90"/>
      <c r="M1682" s="90"/>
      <c r="N1682" s="90"/>
      <c r="O1682" s="90"/>
      <c r="P1682" s="90"/>
      <c r="Q1682" s="90"/>
      <c r="R1682" s="91"/>
    </row>
    <row r="1683" spans="1:18" x14ac:dyDescent="0.25">
      <c r="A1683" s="89"/>
      <c r="B1683" s="89"/>
      <c r="C1683" s="90"/>
      <c r="D1683" s="90"/>
      <c r="E1683" s="90"/>
      <c r="F1683" s="90"/>
      <c r="G1683" s="90"/>
      <c r="H1683" s="90"/>
      <c r="I1683" s="90"/>
      <c r="J1683" s="90"/>
      <c r="K1683" s="90"/>
      <c r="L1683" s="90"/>
      <c r="M1683" s="90"/>
      <c r="N1683" s="90"/>
      <c r="O1683" s="90"/>
      <c r="P1683" s="90"/>
      <c r="Q1683" s="90"/>
      <c r="R1683" s="91"/>
    </row>
    <row r="1684" spans="1:18" x14ac:dyDescent="0.25">
      <c r="A1684" s="89"/>
      <c r="B1684" s="89"/>
      <c r="C1684" s="90"/>
      <c r="D1684" s="90"/>
      <c r="E1684" s="90"/>
      <c r="F1684" s="90"/>
      <c r="G1684" s="90"/>
      <c r="H1684" s="90"/>
      <c r="I1684" s="90"/>
      <c r="J1684" s="90"/>
      <c r="K1684" s="90"/>
      <c r="L1684" s="90"/>
      <c r="M1684" s="90"/>
      <c r="N1684" s="90"/>
      <c r="O1684" s="90"/>
      <c r="P1684" s="90"/>
      <c r="Q1684" s="90"/>
      <c r="R1684" s="91"/>
    </row>
    <row r="1685" spans="1:18" x14ac:dyDescent="0.25">
      <c r="A1685" s="89"/>
      <c r="B1685" s="89"/>
      <c r="C1685" s="90"/>
      <c r="D1685" s="90"/>
      <c r="E1685" s="90"/>
      <c r="F1685" s="90"/>
      <c r="G1685" s="90"/>
      <c r="H1685" s="90"/>
      <c r="I1685" s="90"/>
      <c r="J1685" s="90"/>
      <c r="K1685" s="90"/>
      <c r="L1685" s="90"/>
      <c r="M1685" s="90"/>
      <c r="N1685" s="90"/>
      <c r="O1685" s="90"/>
      <c r="P1685" s="90"/>
      <c r="Q1685" s="90"/>
      <c r="R1685" s="91"/>
    </row>
    <row r="1686" spans="1:18" x14ac:dyDescent="0.25">
      <c r="A1686" s="89"/>
      <c r="B1686" s="89"/>
      <c r="C1686" s="90"/>
      <c r="D1686" s="90"/>
      <c r="E1686" s="90"/>
      <c r="F1686" s="90"/>
      <c r="G1686" s="90"/>
      <c r="H1686" s="90"/>
      <c r="I1686" s="90"/>
      <c r="J1686" s="90"/>
      <c r="K1686" s="90"/>
      <c r="L1686" s="90"/>
      <c r="M1686" s="90"/>
      <c r="N1686" s="90"/>
      <c r="O1686" s="90"/>
      <c r="P1686" s="90"/>
      <c r="Q1686" s="90"/>
      <c r="R1686" s="91"/>
    </row>
    <row r="1687" spans="1:18" x14ac:dyDescent="0.25">
      <c r="A1687" s="89"/>
      <c r="B1687" s="89"/>
      <c r="C1687" s="90"/>
      <c r="D1687" s="90"/>
      <c r="E1687" s="90"/>
      <c r="F1687" s="90"/>
      <c r="G1687" s="90"/>
      <c r="H1687" s="90"/>
      <c r="I1687" s="90"/>
      <c r="J1687" s="90"/>
      <c r="K1687" s="90"/>
      <c r="L1687" s="90"/>
      <c r="M1687" s="90"/>
      <c r="N1687" s="90"/>
      <c r="O1687" s="90"/>
      <c r="P1687" s="90"/>
      <c r="Q1687" s="90"/>
      <c r="R1687" s="91"/>
    </row>
    <row r="1688" spans="1:18" x14ac:dyDescent="0.25">
      <c r="A1688" s="89"/>
      <c r="B1688" s="89"/>
      <c r="C1688" s="90"/>
      <c r="D1688" s="90"/>
      <c r="E1688" s="90"/>
      <c r="F1688" s="90"/>
      <c r="G1688" s="90"/>
      <c r="H1688" s="90"/>
      <c r="I1688" s="90"/>
      <c r="J1688" s="90"/>
      <c r="K1688" s="90"/>
      <c r="L1688" s="90"/>
      <c r="M1688" s="90"/>
      <c r="N1688" s="90"/>
      <c r="O1688" s="90"/>
      <c r="P1688" s="90"/>
      <c r="Q1688" s="90"/>
      <c r="R1688" s="91"/>
    </row>
    <row r="1689" spans="1:18" x14ac:dyDescent="0.25">
      <c r="A1689" s="89"/>
      <c r="B1689" s="89"/>
      <c r="C1689" s="90"/>
      <c r="D1689" s="90"/>
      <c r="E1689" s="90"/>
      <c r="F1689" s="90"/>
      <c r="G1689" s="90"/>
      <c r="H1689" s="90"/>
      <c r="I1689" s="90"/>
      <c r="J1689" s="90"/>
      <c r="K1689" s="90"/>
      <c r="L1689" s="90"/>
      <c r="M1689" s="90"/>
      <c r="N1689" s="90"/>
      <c r="O1689" s="90"/>
      <c r="P1689" s="90"/>
      <c r="Q1689" s="90"/>
      <c r="R1689" s="91"/>
    </row>
    <row r="1690" spans="1:18" x14ac:dyDescent="0.25">
      <c r="A1690" s="89"/>
      <c r="B1690" s="89"/>
      <c r="C1690" s="90"/>
      <c r="D1690" s="90"/>
      <c r="E1690" s="90"/>
      <c r="F1690" s="90"/>
      <c r="G1690" s="90"/>
      <c r="H1690" s="90"/>
      <c r="I1690" s="90"/>
      <c r="J1690" s="90"/>
      <c r="K1690" s="90"/>
      <c r="L1690" s="90"/>
      <c r="M1690" s="90"/>
      <c r="N1690" s="90"/>
      <c r="O1690" s="90"/>
      <c r="P1690" s="90"/>
      <c r="Q1690" s="90"/>
      <c r="R1690" s="91"/>
    </row>
    <row r="1691" spans="1:18" x14ac:dyDescent="0.25">
      <c r="A1691" s="89"/>
      <c r="B1691" s="89"/>
      <c r="C1691" s="90"/>
      <c r="D1691" s="90"/>
      <c r="E1691" s="90"/>
      <c r="F1691" s="90"/>
      <c r="G1691" s="90"/>
      <c r="H1691" s="90"/>
      <c r="I1691" s="90"/>
      <c r="J1691" s="90"/>
      <c r="K1691" s="90"/>
      <c r="L1691" s="90"/>
      <c r="M1691" s="90"/>
      <c r="N1691" s="90"/>
      <c r="O1691" s="90"/>
      <c r="P1691" s="90"/>
      <c r="Q1691" s="90"/>
      <c r="R1691" s="91"/>
    </row>
    <row r="1692" spans="1:18" x14ac:dyDescent="0.25">
      <c r="A1692" s="89"/>
      <c r="B1692" s="89"/>
      <c r="C1692" s="90"/>
      <c r="D1692" s="90"/>
      <c r="E1692" s="90"/>
      <c r="F1692" s="90"/>
      <c r="G1692" s="90"/>
      <c r="H1692" s="90"/>
      <c r="I1692" s="90"/>
      <c r="J1692" s="90"/>
      <c r="K1692" s="90"/>
      <c r="L1692" s="90"/>
      <c r="M1692" s="90"/>
      <c r="N1692" s="90"/>
      <c r="O1692" s="90"/>
      <c r="P1692" s="90"/>
      <c r="Q1692" s="90"/>
      <c r="R1692" s="91"/>
    </row>
    <row r="1693" spans="1:18" x14ac:dyDescent="0.25">
      <c r="A1693" s="89"/>
      <c r="B1693" s="89"/>
      <c r="C1693" s="90"/>
      <c r="D1693" s="90"/>
      <c r="E1693" s="90"/>
      <c r="F1693" s="90"/>
      <c r="G1693" s="90"/>
      <c r="H1693" s="90"/>
      <c r="I1693" s="90"/>
      <c r="J1693" s="90"/>
      <c r="K1693" s="90"/>
      <c r="L1693" s="90"/>
      <c r="M1693" s="90"/>
      <c r="N1693" s="90"/>
      <c r="O1693" s="90"/>
      <c r="P1693" s="90"/>
      <c r="Q1693" s="90"/>
      <c r="R1693" s="91"/>
    </row>
    <row r="1694" spans="1:18" x14ac:dyDescent="0.25">
      <c r="A1694" s="89"/>
      <c r="B1694" s="89"/>
      <c r="C1694" s="90"/>
      <c r="D1694" s="90"/>
      <c r="E1694" s="90"/>
      <c r="F1694" s="90"/>
      <c r="G1694" s="90"/>
      <c r="H1694" s="90"/>
      <c r="I1694" s="90"/>
      <c r="J1694" s="90"/>
      <c r="K1694" s="90"/>
      <c r="L1694" s="90"/>
      <c r="M1694" s="90"/>
      <c r="N1694" s="90"/>
      <c r="O1694" s="90"/>
      <c r="P1694" s="90"/>
      <c r="Q1694" s="90"/>
      <c r="R1694" s="91"/>
    </row>
    <row r="1695" spans="1:18" x14ac:dyDescent="0.25">
      <c r="A1695" s="89"/>
      <c r="B1695" s="89"/>
      <c r="C1695" s="90"/>
      <c r="D1695" s="90"/>
      <c r="E1695" s="90"/>
      <c r="F1695" s="90"/>
      <c r="G1695" s="90"/>
      <c r="H1695" s="90"/>
      <c r="I1695" s="90"/>
      <c r="J1695" s="90"/>
      <c r="K1695" s="90"/>
      <c r="L1695" s="90"/>
      <c r="M1695" s="90"/>
      <c r="N1695" s="90"/>
      <c r="O1695" s="90"/>
      <c r="P1695" s="90"/>
      <c r="Q1695" s="90"/>
      <c r="R1695" s="91"/>
    </row>
    <row r="1696" spans="1:18" x14ac:dyDescent="0.25">
      <c r="A1696" s="89"/>
      <c r="B1696" s="89"/>
      <c r="C1696" s="90"/>
      <c r="D1696" s="90"/>
      <c r="E1696" s="90"/>
      <c r="F1696" s="90"/>
      <c r="G1696" s="90"/>
      <c r="H1696" s="90"/>
      <c r="I1696" s="90"/>
      <c r="J1696" s="90"/>
      <c r="K1696" s="90"/>
      <c r="L1696" s="90"/>
      <c r="M1696" s="90"/>
      <c r="N1696" s="90"/>
      <c r="O1696" s="90"/>
      <c r="P1696" s="90"/>
      <c r="Q1696" s="90"/>
      <c r="R1696" s="91"/>
    </row>
    <row r="1697" spans="1:18" x14ac:dyDescent="0.25">
      <c r="A1697" s="89"/>
      <c r="B1697" s="89"/>
      <c r="C1697" s="90"/>
      <c r="D1697" s="90"/>
      <c r="E1697" s="90"/>
      <c r="F1697" s="90"/>
      <c r="G1697" s="90"/>
      <c r="H1697" s="90"/>
      <c r="I1697" s="90"/>
      <c r="J1697" s="90"/>
      <c r="K1697" s="90"/>
      <c r="L1697" s="90"/>
      <c r="M1697" s="90"/>
      <c r="N1697" s="90"/>
      <c r="O1697" s="90"/>
      <c r="P1697" s="90"/>
      <c r="Q1697" s="90"/>
      <c r="R1697" s="91"/>
    </row>
    <row r="1698" spans="1:18" x14ac:dyDescent="0.25">
      <c r="A1698" s="89"/>
      <c r="B1698" s="89"/>
      <c r="C1698" s="90"/>
      <c r="D1698" s="90"/>
      <c r="E1698" s="90"/>
      <c r="F1698" s="90"/>
      <c r="G1698" s="90"/>
      <c r="H1698" s="90"/>
      <c r="I1698" s="90"/>
      <c r="J1698" s="90"/>
      <c r="K1698" s="90"/>
      <c r="L1698" s="90"/>
      <c r="M1698" s="90"/>
      <c r="N1698" s="90"/>
      <c r="O1698" s="90"/>
      <c r="P1698" s="90"/>
      <c r="Q1698" s="90"/>
      <c r="R1698" s="91"/>
    </row>
    <row r="1699" spans="1:18" x14ac:dyDescent="0.25">
      <c r="A1699" s="89"/>
      <c r="B1699" s="89"/>
      <c r="C1699" s="90"/>
      <c r="D1699" s="90"/>
      <c r="E1699" s="90"/>
      <c r="F1699" s="90"/>
      <c r="G1699" s="90"/>
      <c r="H1699" s="90"/>
      <c r="I1699" s="90"/>
      <c r="J1699" s="90"/>
      <c r="K1699" s="90"/>
      <c r="L1699" s="90"/>
      <c r="M1699" s="90"/>
      <c r="N1699" s="90"/>
      <c r="O1699" s="90"/>
      <c r="P1699" s="90"/>
      <c r="Q1699" s="90"/>
      <c r="R1699" s="91"/>
    </row>
    <row r="1700" spans="1:18" x14ac:dyDescent="0.25">
      <c r="A1700" s="89"/>
      <c r="B1700" s="89"/>
      <c r="C1700" s="90"/>
      <c r="R1700" s="91"/>
    </row>
    <row r="1701" spans="1:18" x14ac:dyDescent="0.25">
      <c r="A1701" s="89"/>
      <c r="B1701" s="89"/>
      <c r="C1701" s="90"/>
      <c r="R1701" s="91"/>
    </row>
    <row r="1702" spans="1:18" x14ac:dyDescent="0.25">
      <c r="A1702" s="89"/>
      <c r="B1702" s="89"/>
      <c r="C1702" s="90"/>
      <c r="R1702" s="91"/>
    </row>
    <row r="1703" spans="1:18" x14ac:dyDescent="0.25">
      <c r="A1703" s="89"/>
      <c r="B1703" s="89"/>
      <c r="C1703" s="90"/>
      <c r="R1703" s="91"/>
    </row>
    <row r="1704" spans="1:18" x14ac:dyDescent="0.25">
      <c r="B1704" s="89"/>
      <c r="C1704" s="90"/>
    </row>
    <row r="1966" spans="319:319" ht="15.75" x14ac:dyDescent="0.25">
      <c r="LG1966" s="313" t="s">
        <v>606</v>
      </c>
    </row>
    <row r="1967" spans="319:319" ht="15.75" x14ac:dyDescent="0.25">
      <c r="LG1967" s="314">
        <v>45658</v>
      </c>
    </row>
    <row r="1968" spans="319:319" x14ac:dyDescent="0.25">
      <c r="LG1968" s="315" t="s">
        <v>607</v>
      </c>
    </row>
    <row r="1969" spans="319:319" ht="15.75" x14ac:dyDescent="0.25">
      <c r="LG1969" s="314">
        <f ca="1">TODAY()</f>
        <v>45729</v>
      </c>
    </row>
    <row r="1970" spans="319:319" ht="15.75" x14ac:dyDescent="0.25">
      <c r="LG1970" s="316">
        <f ca="1">IF(LG1969&lt;LG1967,1,0)</f>
        <v>0</v>
      </c>
    </row>
    <row r="1990" spans="316:322" x14ac:dyDescent="0.25">
      <c r="LH1990" s="125"/>
      <c r="LI1990" s="125"/>
      <c r="LJ1990" s="125"/>
    </row>
    <row r="1991" spans="316:322" x14ac:dyDescent="0.25">
      <c r="LH1991" s="125"/>
      <c r="LI1991" s="125"/>
      <c r="LJ1991" s="125"/>
    </row>
    <row r="1992" spans="316:322" x14ac:dyDescent="0.25">
      <c r="LH1992" s="125"/>
      <c r="LI1992" s="125"/>
      <c r="LJ1992" s="125"/>
    </row>
    <row r="1993" spans="316:322" x14ac:dyDescent="0.25">
      <c r="LH1993" s="125"/>
      <c r="LI1993" s="125"/>
      <c r="LJ1993" s="125"/>
    </row>
    <row r="1994" spans="316:322" x14ac:dyDescent="0.25">
      <c r="LH1994" s="125"/>
      <c r="LI1994" s="125"/>
      <c r="LJ1994" s="125"/>
    </row>
    <row r="1995" spans="316:322" x14ac:dyDescent="0.25">
      <c r="LH1995" s="125"/>
      <c r="LI1995" s="125"/>
      <c r="LJ1995" s="125"/>
    </row>
    <row r="1996" spans="316:322" x14ac:dyDescent="0.25">
      <c r="LH1996" s="125"/>
      <c r="LI1996" s="125"/>
      <c r="LJ1996" s="125"/>
    </row>
    <row r="1997" spans="316:322" x14ac:dyDescent="0.25">
      <c r="LD1997" s="48"/>
      <c r="LE1997" s="48"/>
      <c r="LH1997" s="125"/>
      <c r="LI1997" s="125"/>
      <c r="LJ1997" s="125"/>
    </row>
    <row r="1998" spans="316:322" x14ac:dyDescent="0.25">
      <c r="LD1998" s="48"/>
      <c r="LE1998" s="48"/>
      <c r="LH1998" s="125"/>
      <c r="LI1998" s="125"/>
      <c r="LJ1998" s="125"/>
    </row>
    <row r="1999" spans="316:322" x14ac:dyDescent="0.25">
      <c r="LD1999" s="48"/>
      <c r="LE1999" s="48"/>
      <c r="LH1999" s="125"/>
      <c r="LI1999" s="125"/>
      <c r="LJ1999" s="125"/>
    </row>
    <row r="2000" spans="316:322" x14ac:dyDescent="0.25">
      <c r="LD2000" s="48"/>
      <c r="LE2000" s="48"/>
      <c r="LH2000" s="125"/>
      <c r="LI2000" s="125"/>
      <c r="LJ2000" s="125"/>
    </row>
    <row r="2001" spans="316:322" x14ac:dyDescent="0.25">
      <c r="LD2001" s="48"/>
      <c r="LE2001" s="48"/>
      <c r="LH2001" s="125"/>
      <c r="LI2001" s="125"/>
      <c r="LJ2001" s="125"/>
    </row>
    <row r="2002" spans="316:322" x14ac:dyDescent="0.25">
      <c r="LD2002" s="48"/>
      <c r="LE2002" s="48"/>
      <c r="LH2002" s="125"/>
      <c r="LI2002" s="125"/>
      <c r="LJ2002" s="125"/>
    </row>
    <row r="2003" spans="316:322" x14ac:dyDescent="0.25">
      <c r="LD2003" s="48"/>
      <c r="LE2003" s="48"/>
      <c r="LH2003" s="125"/>
      <c r="LI2003" s="125"/>
      <c r="LJ2003" s="125"/>
    </row>
    <row r="2004" spans="316:322" x14ac:dyDescent="0.25">
      <c r="LD2004" s="48"/>
      <c r="LE2004" s="48"/>
      <c r="LH2004" s="125"/>
      <c r="LI2004" s="125"/>
      <c r="LJ2004" s="125"/>
    </row>
    <row r="2005" spans="316:322" x14ac:dyDescent="0.25">
      <c r="LD2005" s="48"/>
      <c r="LE2005" s="48"/>
      <c r="LH2005" s="125"/>
      <c r="LI2005" s="125"/>
      <c r="LJ2005" s="125"/>
    </row>
    <row r="2006" spans="316:322" x14ac:dyDescent="0.25">
      <c r="LD2006" s="48"/>
      <c r="LE2006" s="48"/>
      <c r="LH2006" s="125"/>
      <c r="LI2006" s="125"/>
      <c r="LJ2006" s="125"/>
    </row>
    <row r="2007" spans="316:322" x14ac:dyDescent="0.25">
      <c r="LD2007" s="48"/>
      <c r="LE2007" s="48"/>
      <c r="LH2007" s="125"/>
      <c r="LI2007" s="125"/>
      <c r="LJ2007" s="125"/>
    </row>
    <row r="2008" spans="316:322" x14ac:dyDescent="0.25">
      <c r="LD2008" s="48"/>
      <c r="LE2008" s="48"/>
      <c r="LH2008" s="125"/>
      <c r="LI2008" s="125"/>
      <c r="LJ2008" s="125"/>
    </row>
    <row r="2009" spans="316:322" x14ac:dyDescent="0.25">
      <c r="LD2009" s="48"/>
      <c r="LE2009" s="48"/>
      <c r="LH2009" s="48"/>
      <c r="LI2009" s="48"/>
    </row>
    <row r="2010" spans="316:322" x14ac:dyDescent="0.25">
      <c r="LD2010" s="48"/>
      <c r="LE2010" s="48"/>
      <c r="LH2010" s="48"/>
      <c r="LI2010" s="48"/>
    </row>
    <row r="2011" spans="316:322" x14ac:dyDescent="0.25">
      <c r="LD2011" s="48"/>
      <c r="LE2011" s="48"/>
      <c r="LH2011" s="48"/>
      <c r="LI2011" s="48"/>
    </row>
    <row r="2012" spans="316:322" x14ac:dyDescent="0.25">
      <c r="LD2012" s="48"/>
      <c r="LE2012" s="48"/>
      <c r="LH2012" s="48"/>
      <c r="LI2012" s="48"/>
    </row>
    <row r="2013" spans="316:322" x14ac:dyDescent="0.25">
      <c r="LD2013" s="48"/>
      <c r="LE2013" s="48"/>
      <c r="LH2013" s="48"/>
      <c r="LI2013" s="48"/>
    </row>
    <row r="2014" spans="316:322" x14ac:dyDescent="0.25">
      <c r="LD2014" s="48"/>
      <c r="LE2014" s="48"/>
      <c r="LH2014" s="48"/>
      <c r="LI2014" s="48"/>
    </row>
    <row r="2015" spans="316:322" x14ac:dyDescent="0.25">
      <c r="LD2015" s="48"/>
      <c r="LE2015" s="48"/>
      <c r="LH2015" s="48"/>
      <c r="LI2015" s="48"/>
    </row>
    <row r="2016" spans="316:322" x14ac:dyDescent="0.25">
      <c r="LD2016" s="48"/>
      <c r="LE2016" s="48"/>
      <c r="LH2016" s="48"/>
      <c r="LI2016" s="48"/>
    </row>
    <row r="2017" spans="316:321" x14ac:dyDescent="0.25">
      <c r="LD2017" s="48"/>
      <c r="LE2017" s="48"/>
      <c r="LH2017" s="48"/>
      <c r="LI2017" s="48"/>
    </row>
    <row r="2018" spans="316:321" x14ac:dyDescent="0.25">
      <c r="LD2018" s="48"/>
      <c r="LE2018" s="48"/>
      <c r="LH2018" s="48"/>
      <c r="LI2018" s="48"/>
    </row>
    <row r="2019" spans="316:321" x14ac:dyDescent="0.25">
      <c r="LD2019" s="48"/>
      <c r="LE2019" s="48"/>
      <c r="LH2019" s="48"/>
      <c r="LI2019" s="48"/>
    </row>
    <row r="2020" spans="316:321" x14ac:dyDescent="0.25">
      <c r="LD2020" s="48"/>
      <c r="LE2020" s="48"/>
      <c r="LH2020" s="48"/>
      <c r="LI2020" s="48"/>
    </row>
    <row r="2021" spans="316:321" x14ac:dyDescent="0.25">
      <c r="LD2021" s="48"/>
      <c r="LE2021" s="48"/>
      <c r="LH2021" s="48"/>
      <c r="LI2021" s="48"/>
    </row>
    <row r="2022" spans="316:321" x14ac:dyDescent="0.25">
      <c r="LD2022" s="48"/>
      <c r="LE2022" s="48"/>
      <c r="LH2022" s="48"/>
      <c r="LI2022" s="48"/>
    </row>
    <row r="2023" spans="316:321" x14ac:dyDescent="0.25">
      <c r="LD2023" s="48"/>
      <c r="LE2023" s="48"/>
      <c r="LH2023" s="48"/>
      <c r="LI2023" s="48"/>
    </row>
    <row r="2024" spans="316:321" x14ac:dyDescent="0.25">
      <c r="LD2024" s="48"/>
      <c r="LE2024" s="48"/>
      <c r="LH2024" s="48"/>
      <c r="LI2024" s="48"/>
    </row>
    <row r="2025" spans="316:321" x14ac:dyDescent="0.25">
      <c r="LD2025" s="48"/>
      <c r="LE2025" s="48"/>
      <c r="LH2025" s="48"/>
      <c r="LI2025" s="48"/>
    </row>
    <row r="2026" spans="316:321" x14ac:dyDescent="0.25">
      <c r="LD2026" s="48"/>
      <c r="LE2026" s="48"/>
      <c r="LH2026" s="48"/>
      <c r="LI2026" s="48"/>
    </row>
    <row r="2027" spans="316:321" x14ac:dyDescent="0.25">
      <c r="LD2027" s="48"/>
      <c r="LE2027" s="48"/>
      <c r="LH2027" s="48"/>
      <c r="LI2027" s="48"/>
    </row>
    <row r="2028" spans="316:321" x14ac:dyDescent="0.25">
      <c r="LH2028" s="48"/>
      <c r="LI2028" s="48"/>
    </row>
    <row r="2029" spans="316:321" x14ac:dyDescent="0.25">
      <c r="LH2029" s="48"/>
    </row>
  </sheetData>
  <sheetProtection algorithmName="SHA-512" hashValue="N5KqMciSFLlDTMEbH34etDltuCT8xmHrBBQiILF4A1Z/VNJMBsQXCPM8X+dIOtxnkBBBIpRa693As+ywwnFwpQ==" saltValue="va52WqsaMaHmEOUEynSChA==" spinCount="100000" sheet="1" objects="1" scenarios="1"/>
  <protectedRanges>
    <protectedRange sqref="B67:B68" name="Intervalo1_2_1"/>
  </protectedRanges>
  <mergeCells count="327">
    <mergeCell ref="G125:I125"/>
    <mergeCell ref="G126:I126"/>
    <mergeCell ref="G128:I128"/>
    <mergeCell ref="K128:L128"/>
    <mergeCell ref="K187:L187"/>
    <mergeCell ref="G151:I151"/>
    <mergeCell ref="K151:L151"/>
    <mergeCell ref="G164:I164"/>
    <mergeCell ref="K164:L164"/>
    <mergeCell ref="G165:I165"/>
    <mergeCell ref="K165:L165"/>
    <mergeCell ref="G166:I166"/>
    <mergeCell ref="K166:L166"/>
    <mergeCell ref="D168:Q169"/>
    <mergeCell ref="D170:Q171"/>
    <mergeCell ref="C173:O173"/>
    <mergeCell ref="G174:I174"/>
    <mergeCell ref="C129:E129"/>
    <mergeCell ref="G129:I129"/>
    <mergeCell ref="K129:L129"/>
    <mergeCell ref="C135:E135"/>
    <mergeCell ref="C136:E136"/>
    <mergeCell ref="C137:E137"/>
    <mergeCell ref="C138:E138"/>
    <mergeCell ref="K99:L99"/>
    <mergeCell ref="K45:L45"/>
    <mergeCell ref="G100:I100"/>
    <mergeCell ref="K100:L100"/>
    <mergeCell ref="K46:L46"/>
    <mergeCell ref="G101:I101"/>
    <mergeCell ref="K101:L101"/>
    <mergeCell ref="G102:I102"/>
    <mergeCell ref="K102:L102"/>
    <mergeCell ref="G98:I98"/>
    <mergeCell ref="K98:L98"/>
    <mergeCell ref="K50:L50"/>
    <mergeCell ref="K95:L95"/>
    <mergeCell ref="G96:I96"/>
    <mergeCell ref="K96:L96"/>
    <mergeCell ref="G97:I97"/>
    <mergeCell ref="K97:L97"/>
    <mergeCell ref="C89:E89"/>
    <mergeCell ref="G89:I89"/>
    <mergeCell ref="K89:L89"/>
    <mergeCell ref="K58:L58"/>
    <mergeCell ref="K59:L59"/>
    <mergeCell ref="K60:L60"/>
    <mergeCell ref="K61:L61"/>
    <mergeCell ref="B63:Q65"/>
    <mergeCell ref="B66:G66"/>
    <mergeCell ref="H66:Q66"/>
    <mergeCell ref="B67:G68"/>
    <mergeCell ref="H67:Q68"/>
    <mergeCell ref="B69:Q69"/>
    <mergeCell ref="B70:Q70"/>
    <mergeCell ref="B71:H71"/>
    <mergeCell ref="I71:Q71"/>
    <mergeCell ref="B72:H77"/>
    <mergeCell ref="I72:Q77"/>
    <mergeCell ref="D79:Q82"/>
    <mergeCell ref="C84:O84"/>
    <mergeCell ref="G85:I85"/>
    <mergeCell ref="K85:L85"/>
    <mergeCell ref="C85:E85"/>
    <mergeCell ref="C95:E95"/>
    <mergeCell ref="C90:E90"/>
    <mergeCell ref="G90:I90"/>
    <mergeCell ref="K90:L90"/>
    <mergeCell ref="C86:E86"/>
    <mergeCell ref="G86:I86"/>
    <mergeCell ref="K86:L86"/>
    <mergeCell ref="C87:E87"/>
    <mergeCell ref="G87:I87"/>
    <mergeCell ref="K87:L87"/>
    <mergeCell ref="C88:E88"/>
    <mergeCell ref="G88:I88"/>
    <mergeCell ref="K88:L88"/>
    <mergeCell ref="C92:E92"/>
    <mergeCell ref="G92:I92"/>
    <mergeCell ref="K92:L92"/>
    <mergeCell ref="C93:E93"/>
    <mergeCell ref="G93:I93"/>
    <mergeCell ref="K93:L93"/>
    <mergeCell ref="G94:I94"/>
    <mergeCell ref="K94:L94"/>
    <mergeCell ref="C91:E91"/>
    <mergeCell ref="G91:I91"/>
    <mergeCell ref="K91:L91"/>
    <mergeCell ref="G110:I110"/>
    <mergeCell ref="K110:L110"/>
    <mergeCell ref="G116:I116"/>
    <mergeCell ref="K116:L116"/>
    <mergeCell ref="G104:I104"/>
    <mergeCell ref="K104:L104"/>
    <mergeCell ref="G106:I106"/>
    <mergeCell ref="K106:L106"/>
    <mergeCell ref="G24:I24"/>
    <mergeCell ref="K24:L24"/>
    <mergeCell ref="K25:L25"/>
    <mergeCell ref="K33:L33"/>
    <mergeCell ref="K34:L34"/>
    <mergeCell ref="K35:L35"/>
    <mergeCell ref="G28:I28"/>
    <mergeCell ref="K28:L28"/>
    <mergeCell ref="G29:I29"/>
    <mergeCell ref="K29:L29"/>
    <mergeCell ref="G30:I30"/>
    <mergeCell ref="K30:L30"/>
    <mergeCell ref="K31:L31"/>
    <mergeCell ref="G32:I32"/>
    <mergeCell ref="K32:L32"/>
    <mergeCell ref="G33:I33"/>
    <mergeCell ref="D2:Q5"/>
    <mergeCell ref="G15:I15"/>
    <mergeCell ref="G16:I16"/>
    <mergeCell ref="D18:Q21"/>
    <mergeCell ref="C23:O23"/>
    <mergeCell ref="G25:I25"/>
    <mergeCell ref="G26:I26"/>
    <mergeCell ref="K26:L26"/>
    <mergeCell ref="K27:L27"/>
    <mergeCell ref="C7:O7"/>
    <mergeCell ref="K9:L9"/>
    <mergeCell ref="K12:L12"/>
    <mergeCell ref="G14:I14"/>
    <mergeCell ref="G8:I8"/>
    <mergeCell ref="G9:I9"/>
    <mergeCell ref="G10:I10"/>
    <mergeCell ref="G11:I11"/>
    <mergeCell ref="G12:I12"/>
    <mergeCell ref="G13:I13"/>
    <mergeCell ref="K10:L10"/>
    <mergeCell ref="K11:L11"/>
    <mergeCell ref="G34:I34"/>
    <mergeCell ref="D37:Q40"/>
    <mergeCell ref="C42:O42"/>
    <mergeCell ref="K43:L43"/>
    <mergeCell ref="K47:L47"/>
    <mergeCell ref="K52:L52"/>
    <mergeCell ref="K54:L54"/>
    <mergeCell ref="K55:L55"/>
    <mergeCell ref="K56:L56"/>
    <mergeCell ref="K51:L51"/>
    <mergeCell ref="K44:L44"/>
    <mergeCell ref="K49:L49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G103:I103"/>
    <mergeCell ref="G99:I99"/>
    <mergeCell ref="K103:L103"/>
    <mergeCell ref="C104:E104"/>
    <mergeCell ref="C105:E105"/>
    <mergeCell ref="G105:I105"/>
    <mergeCell ref="K105:L105"/>
    <mergeCell ref="G107:I107"/>
    <mergeCell ref="K107:L107"/>
    <mergeCell ref="G109:I109"/>
    <mergeCell ref="K109:L109"/>
    <mergeCell ref="G108:I108"/>
    <mergeCell ref="K108:L108"/>
    <mergeCell ref="G111:I111"/>
    <mergeCell ref="K111:L111"/>
    <mergeCell ref="K112:L112"/>
    <mergeCell ref="K114:L114"/>
    <mergeCell ref="D119:Q122"/>
    <mergeCell ref="C124:O124"/>
    <mergeCell ref="C131:E131"/>
    <mergeCell ref="C133:E133"/>
    <mergeCell ref="C134:E134"/>
    <mergeCell ref="G133:I133"/>
    <mergeCell ref="K133:L133"/>
    <mergeCell ref="G134:I134"/>
    <mergeCell ref="K134:L134"/>
    <mergeCell ref="G127:I127"/>
    <mergeCell ref="G114:I114"/>
    <mergeCell ref="C132:E132"/>
    <mergeCell ref="G112:I112"/>
    <mergeCell ref="C130:E130"/>
    <mergeCell ref="G130:I130"/>
    <mergeCell ref="K130:L130"/>
    <mergeCell ref="G131:I131"/>
    <mergeCell ref="K131:L131"/>
    <mergeCell ref="G132:I132"/>
    <mergeCell ref="K132:L132"/>
    <mergeCell ref="G136:I136"/>
    <mergeCell ref="K136:L136"/>
    <mergeCell ref="G135:I135"/>
    <mergeCell ref="K135:L135"/>
    <mergeCell ref="C141:E141"/>
    <mergeCell ref="G141:I141"/>
    <mergeCell ref="K141:L141"/>
    <mergeCell ref="D143:Q146"/>
    <mergeCell ref="C148:O148"/>
    <mergeCell ref="C139:E139"/>
    <mergeCell ref="G139:I139"/>
    <mergeCell ref="K139:L139"/>
    <mergeCell ref="C140:E140"/>
    <mergeCell ref="G140:I140"/>
    <mergeCell ref="K140:L140"/>
    <mergeCell ref="G137:I137"/>
    <mergeCell ref="K137:L137"/>
    <mergeCell ref="G138:I138"/>
    <mergeCell ref="K138:L138"/>
    <mergeCell ref="G149:I149"/>
    <mergeCell ref="K149:L149"/>
    <mergeCell ref="C150:E150"/>
    <mergeCell ref="G150:I150"/>
    <mergeCell ref="K150:L150"/>
    <mergeCell ref="C152:E152"/>
    <mergeCell ref="G152:I152"/>
    <mergeCell ref="K152:L152"/>
    <mergeCell ref="C153:E153"/>
    <mergeCell ref="G153:I153"/>
    <mergeCell ref="K153:L153"/>
    <mergeCell ref="C154:E154"/>
    <mergeCell ref="G154:I154"/>
    <mergeCell ref="K154:L154"/>
    <mergeCell ref="C155:E155"/>
    <mergeCell ref="G155:I155"/>
    <mergeCell ref="K155:L155"/>
    <mergeCell ref="C156:E156"/>
    <mergeCell ref="G156:I156"/>
    <mergeCell ref="K156:L156"/>
    <mergeCell ref="C157:E157"/>
    <mergeCell ref="G157:I157"/>
    <mergeCell ref="K157:L157"/>
    <mergeCell ref="C158:E158"/>
    <mergeCell ref="G158:I158"/>
    <mergeCell ref="K158:L158"/>
    <mergeCell ref="C159:E159"/>
    <mergeCell ref="G159:I159"/>
    <mergeCell ref="K159:L159"/>
    <mergeCell ref="C160:E160"/>
    <mergeCell ref="G160:I160"/>
    <mergeCell ref="K160:L160"/>
    <mergeCell ref="C161:E161"/>
    <mergeCell ref="G161:I161"/>
    <mergeCell ref="K161:L161"/>
    <mergeCell ref="C162:E162"/>
    <mergeCell ref="G162:I162"/>
    <mergeCell ref="K162:L162"/>
    <mergeCell ref="C163:E163"/>
    <mergeCell ref="G163:I163"/>
    <mergeCell ref="K163:L163"/>
    <mergeCell ref="K174:L174"/>
    <mergeCell ref="C175:E175"/>
    <mergeCell ref="G175:I175"/>
    <mergeCell ref="K175:L175"/>
    <mergeCell ref="C176:E176"/>
    <mergeCell ref="G176:I176"/>
    <mergeCell ref="K176:L176"/>
    <mergeCell ref="C177:E177"/>
    <mergeCell ref="G177:I177"/>
    <mergeCell ref="K177:L177"/>
    <mergeCell ref="C178:E178"/>
    <mergeCell ref="G178:I178"/>
    <mergeCell ref="K178:L178"/>
    <mergeCell ref="C179:E179"/>
    <mergeCell ref="G179:I179"/>
    <mergeCell ref="K179:L179"/>
    <mergeCell ref="C180:E180"/>
    <mergeCell ref="G180:I180"/>
    <mergeCell ref="K180:L180"/>
    <mergeCell ref="C181:E181"/>
    <mergeCell ref="G181:I181"/>
    <mergeCell ref="K181:L181"/>
    <mergeCell ref="C182:E182"/>
    <mergeCell ref="G182:I182"/>
    <mergeCell ref="K182:L182"/>
    <mergeCell ref="C183:E183"/>
    <mergeCell ref="G183:I183"/>
    <mergeCell ref="K183:L183"/>
    <mergeCell ref="C184:E184"/>
    <mergeCell ref="G184:I184"/>
    <mergeCell ref="K184:L184"/>
    <mergeCell ref="C185:E185"/>
    <mergeCell ref="G185:I185"/>
    <mergeCell ref="K185:L185"/>
    <mergeCell ref="D196:Q197"/>
    <mergeCell ref="D198:Q199"/>
    <mergeCell ref="C201:F201"/>
    <mergeCell ref="G201:Q201"/>
    <mergeCell ref="K188:L188"/>
    <mergeCell ref="K189:L189"/>
    <mergeCell ref="K190:L190"/>
    <mergeCell ref="K191:L191"/>
    <mergeCell ref="K192:L192"/>
    <mergeCell ref="K193:L193"/>
    <mergeCell ref="K194:L194"/>
    <mergeCell ref="G202:I202"/>
    <mergeCell ref="K202:L202"/>
    <mergeCell ref="G203:I203"/>
    <mergeCell ref="K203:L203"/>
    <mergeCell ref="G204:I204"/>
    <mergeCell ref="K204:L204"/>
    <mergeCell ref="G205:I205"/>
    <mergeCell ref="K205:L205"/>
    <mergeCell ref="G206:I206"/>
    <mergeCell ref="K206:L206"/>
    <mergeCell ref="G207:I207"/>
    <mergeCell ref="K207:L207"/>
    <mergeCell ref="G208:I208"/>
    <mergeCell ref="K208:L208"/>
    <mergeCell ref="G209:I209"/>
    <mergeCell ref="K209:L209"/>
    <mergeCell ref="D211:Q212"/>
    <mergeCell ref="D213:Q214"/>
    <mergeCell ref="C216:F216"/>
    <mergeCell ref="G216:Q216"/>
    <mergeCell ref="G222:I222"/>
    <mergeCell ref="K222:L222"/>
    <mergeCell ref="G217:I217"/>
    <mergeCell ref="K217:L217"/>
    <mergeCell ref="G218:I218"/>
    <mergeCell ref="K218:L218"/>
    <mergeCell ref="G219:I219"/>
    <mergeCell ref="K219:L219"/>
    <mergeCell ref="G220:I220"/>
    <mergeCell ref="K220:L220"/>
    <mergeCell ref="G221:I221"/>
    <mergeCell ref="K221:L221"/>
  </mergeCells>
  <phoneticPr fontId="34" type="noConversion"/>
  <dataValidations disablePrompts="1" count="1">
    <dataValidation type="list" allowBlank="1" showInputMessage="1" showErrorMessage="1" sqref="B67:G68" xr:uid="{70AA0685-A03A-48BA-AD89-1F5F1ECF9E30}">
      <formula1>$AM$4:$AM$266</formula1>
    </dataValidation>
  </dataValidations>
  <hyperlinks>
    <hyperlink ref="C43" location="'06-GA 11-22 1ª Geração '!A1" display="110.xxx" xr:uid="{D0A7F0EF-3E83-445B-B8D1-CFD2E98432FA}"/>
    <hyperlink ref="C44" location="'6-GA 11-22 1ª Geração '!A1" display="150.xxx" xr:uid="{C5DB7BA7-FE29-4B3F-B735-C861C3EA6D37}"/>
    <hyperlink ref="C45" location="'06-GA 11-22 1ª Geração '!A1" display="180.xxx" xr:uid="{52B6DF2A-618F-48C4-8F4C-18F868E10A09}"/>
    <hyperlink ref="C46" location="'06-GA 11-22 1ª Geração '!A1" display="220.xxx" xr:uid="{C4C5A2C4-EFAC-4446-A5A1-70B1686C73EE}"/>
    <hyperlink ref="E43" location="'07-GA 11-22 2ª Geração'!A1" display="111.xxx" xr:uid="{ED79AAC6-3400-4C52-A000-B04BEBCDECF0}"/>
    <hyperlink ref="E44" location="'07-GA 11-22 2ª Geração'!A1" display="151.xxx" xr:uid="{A44F9559-E1A7-4624-9271-54D5E5343C48}"/>
    <hyperlink ref="E45" location="'07-GA 11-22 2ª Geração'!A1" display="181.xxx" xr:uid="{1C3EEAD6-4A44-4571-9642-03893F058F4A}"/>
    <hyperlink ref="E46" location="'07-GA 11-22 2ª Geração'!A1" display="221.xxx" xr:uid="{0E1B01AE-6439-41F2-A83A-28DE7BC55D2F}"/>
    <hyperlink ref="G43" location="'08-GA 11-30C 3ª Geração'!A1" display="200.xxx" xr:uid="{0912C683-6DAB-4AA5-908F-680F6E5622E4}"/>
    <hyperlink ref="G44" location="'08-GA 11-30C 3ª Geração'!A1" display="200.xxx" xr:uid="{DCEC2449-34FD-4E04-9935-D4FCF7128DF6}"/>
    <hyperlink ref="G45" location="'08-GA 11-30C 3ª Geração'!A1" display="200.xxx" xr:uid="{94EF47B3-83F7-494A-BD55-14E71039CEE5}"/>
    <hyperlink ref="G46" location="'08-GA 11-30C 3ª Geração'!A1" display="200.xxx" xr:uid="{34E83E6A-069C-4C0F-B2A4-BC33B552EF61}"/>
    <hyperlink ref="G47" location="'08-GA 11-30C 3ª Geração'!A1" display="200.xxx" xr:uid="{AA72BADC-9296-4131-99E4-95C891BE6AAA}"/>
    <hyperlink ref="I43" location="'3-GA 11-30C 3ª Geração'!A1" display="201.xxx" xr:uid="{743D5C4D-92A6-460A-B1EF-BCCDBC6B409B}"/>
    <hyperlink ref="I44" location="'3-GA 11-30C 3ª Geração'!A1" display="201.xxx" xr:uid="{35BD617D-F5DB-4F5D-B61B-B871D4A44290}"/>
    <hyperlink ref="I45" location="'3-GA 11-30C 3ª Geração'!A1" display="201.xxx" xr:uid="{E29959A0-B309-4718-B1D9-E4B9AB74A96F}"/>
    <hyperlink ref="I46" location="'3-GA 11-30C 3ª Geração'!A1" display="201.xxx" xr:uid="{643A73EE-7AF3-4EB2-BE66-0685A8896421}"/>
    <hyperlink ref="I47" location="'3-GA 11-30C 3ª Geração'!A1" display="201.xxx" xr:uid="{DAAB31A9-0860-4261-8DF4-5F2975B73D6E}"/>
    <hyperlink ref="C49" location="'4-GA 30-37 1ª Geração'!A1" display="300.xxx" xr:uid="{0FB67261-AFF6-4723-BC1A-F7E371CD8FE9}"/>
    <hyperlink ref="C50" location="'4-GA 30-37 1ª Geração'!A1" display="370.xxx" xr:uid="{24CA1E75-C6A4-4CDB-93AA-7D657781950F}"/>
    <hyperlink ref="E49" location="'5-GA 30-45 2ª Geração'!A1" display="301.xxx" xr:uid="{078E3792-7475-42D5-AFA9-1E52B74323F2}"/>
    <hyperlink ref="E50" location="'5-GA 30-45 2ª Geração'!A1" display="380.xxx" xr:uid="{93519F64-1BB8-40CC-91D4-B833BC27CF6E}"/>
    <hyperlink ref="E51" location="'5-GA 30-45 2ª Geração'!A1" display="450.xxx" xr:uid="{F51D99A7-8D02-4FB3-B905-4D0AFAA677C2}"/>
    <hyperlink ref="G49" location="'6-GA 30-55C 3ª Geração'!A1" display="302.xxx" xr:uid="{1A2C9B66-511E-420F-9646-FF68D33895C9}"/>
    <hyperlink ref="G50" location="'6-GA 30-55C 3ª Geração'!A1" display="381.xxx" xr:uid="{FBB7C3E6-6268-4AFE-8A25-822CEB812FAC}"/>
    <hyperlink ref="G51" location="'6-GA 30-55C 3ª Geração'!A1" display="451.xxx" xr:uid="{37ECDE32-2950-4F61-827F-EAEAC4BC0C5A}"/>
    <hyperlink ref="G52" location="'6-GA 30-55C 3ª Geração'!A1" display="455.xxx" xr:uid="{1EE4BBD1-18AF-4445-9855-44D384C37B00}"/>
    <hyperlink ref="I49" location="'6-GA 30-55C 3ª Geração'!A1" display="455.xxx" xr:uid="{F01FE3E9-4D70-4CC3-81D4-BF8330ADA807}"/>
    <hyperlink ref="I50" location="'6-GA 30-55C 3ª Geração'!A1" display="455.xxx" xr:uid="{14BEA6AC-8C1B-4FE7-BFCF-395AC248B138}"/>
    <hyperlink ref="I51" location="'6-GA 30-55C 3ª Geração'!A1" display="455.xxx" xr:uid="{C8FFCA68-2781-4F43-8256-C336B8A2797B}"/>
    <hyperlink ref="I52" location="'6-GA 30-55C 3ª Geração'!A1" display="455.xxx" xr:uid="{C2FD444E-EA39-46A9-A1AF-7037D7202458}"/>
    <hyperlink ref="C54" location="'7-GA 55-75 1ª Geração'!A1" display="550.xxx" xr:uid="{9189EB76-344B-4EFD-9396-BBD5EC7A0F58}"/>
    <hyperlink ref="C55" location="'7-GA 55-75 1ª Geração'!A1" display="750.xxx" xr:uid="{34DF8CD0-1E38-4475-AC8C-FD3FDE5B5A75}"/>
    <hyperlink ref="E54" location="'8-GA 55-75 2ª Geração'!A1" display="551.xxx" xr:uid="{2FC6014E-CCF8-490E-9126-A2EFA18ADFDE}"/>
    <hyperlink ref="E55" location="'8-GA 55-75 2ª Geração'!A1" display="771.xxx" xr:uid="{0BC451BF-69EA-4831-BF2F-089145AC2D29}"/>
    <hyperlink ref="G54" location="'9-GA 55-90C 3ª Geração'!A1" display="992.xxx" xr:uid="{9BFED941-5C3E-4C01-B062-B932991391E5}"/>
    <hyperlink ref="G55" location="'9-GA 55-90C 3ª Geração'!A1" display="992.xxx" xr:uid="{A5B60E67-127A-4E40-8C52-47DB525D9757}"/>
    <hyperlink ref="G56" location="'9-GA 55-90C 3ª Geração'!A1" display="992.xxx" xr:uid="{F3937A92-7E4F-4718-B542-55BE75114C52}"/>
    <hyperlink ref="I54" location="'9-GA 55-90C 3ª Geração'!A1" display="993.xxx" xr:uid="{7774C242-3A1A-408E-B7FF-042710D8C259}"/>
    <hyperlink ref="I55" location="'9-GA 55-90C 3ª Geração'!A1" display="993.xxx" xr:uid="{71B69B27-9C73-4C9C-A3C9-CBA7FFCF4C64}"/>
    <hyperlink ref="I56" location="'9-GA 55-90C 3ª Geração'!A1" display="993.xxx" xr:uid="{157C34A2-36A0-40D1-8049-AE9AE99B7EC0}"/>
    <hyperlink ref="C58" location="'18-GA 90-160 1ª Geração'!A1" display="100.xxx" xr:uid="{9E0DF9CF-7756-4E36-B17E-B06BF082F861}"/>
    <hyperlink ref="C59" location="'18-GA 90-160 1ª Geração'!A1" display="100.xxx" xr:uid="{909BD96C-C8A3-4EDF-AB79-BCF33D21C65D}"/>
    <hyperlink ref="C60" location="'18-GA 90-160 1ª Geração'!A1" display="100.xxx" xr:uid="{61B9F08C-845F-409A-AEDF-B9BA8B31266C}"/>
    <hyperlink ref="E58" location="'19-GA 90-160 2ª Geração'!A1" display="160.xxx" xr:uid="{18031CA6-52A5-4742-894A-CEC8C79D572C}"/>
    <hyperlink ref="E59" location="'19-GA 90-160 2ª Geração'!A1" display="160.xxx" xr:uid="{247DC221-ACC0-481D-A428-902D16E85BC9}"/>
    <hyperlink ref="E60" location="'19-GA 90-160 2ª Geração'!A1" display="160.xxx" xr:uid="{4D0E05D3-2784-4E3D-8A48-B9F4FCED065F}"/>
    <hyperlink ref="G58" location="'20-GA 90-160 3ª Geração'!A1" display="'20-GA 90-160 3ª Geração'!A1" xr:uid="{1DB5892F-0AC4-4155-AC0F-242BBD8D48FE}"/>
    <hyperlink ref="G59" location="'20-GA 90-160 3ª Geração'!A1" display="'20-GA 90-160 3ª Geração'!A1" xr:uid="{B6911212-6132-47D4-AEF2-D900F95BD222}"/>
    <hyperlink ref="G60" location="'20-GA 90-160 3ª Geração'!A1" display="'20-GA 90-160 3ª Geração'!A1" xr:uid="{D5197B76-6C2F-4A65-8BA9-7B740753EF6C}"/>
    <hyperlink ref="I58" location="'20-GA 90-160 3ª Geração'!A1" display="316.xxx" xr:uid="{7932477D-CB5F-414B-ADEE-A2B79BF10898}"/>
    <hyperlink ref="I59" location="'20-GA 90-160 3ª Geração'!A1" display="316.xxx" xr:uid="{2D8B444F-DE91-4181-A752-5BFDBA6D3D35}"/>
    <hyperlink ref="I60" location="'20-GA 90-160 3ª Geração'!A1" display="316.xxx" xr:uid="{125950A1-8C43-498A-AF9A-830E172EFC72}"/>
    <hyperlink ref="C10" location="'01-GX 5-11 2002'!A1" display="500/501.xxx" xr:uid="{960DEE3F-845C-43DD-AE88-774049DF7162}"/>
    <hyperlink ref="C11" location="'01-GX 5-11 2002'!A1" display="500/501.xxx" xr:uid="{959BE5FA-6B25-4FF2-8CFF-F6AAFBEA18ED}"/>
    <hyperlink ref="E11" location="'02-GX 7-11 2004'!A1" display="530/531.xxx" xr:uid="{693EE9A0-58C2-4DE2-B047-BB1FA4D7A642}"/>
    <hyperlink ref="E12" location="'02-GX 7-11 2004'!A1" display="530/531.xxx" xr:uid="{1D7DF4CB-48CC-4365-A215-0188C8D1944D}"/>
    <hyperlink ref="G8:I8" location="'03-GX 2-5'!A1" display="AII 641640 ..." xr:uid="{AE3DF3F4-D399-463B-AAF9-8C57CA4D4F67}"/>
    <hyperlink ref="G9:I9" location="'03-GX 2-5'!A1" display="AII 641640 ..." xr:uid="{3C390CA2-A100-46F6-8949-7E577C642905}"/>
    <hyperlink ref="G10:I10" location="'03-GX 2-5'!A1" display="AII 641640 ..." xr:uid="{1FBA1BC5-9EEE-488D-B48E-0AD8FDDA4639}"/>
    <hyperlink ref="G11:I11" location="'02-GX 7-11 2004'!A1" display="BRP 060001 a 069999" xr:uid="{379B40C1-B563-4EE1-9709-117EF9F96245}"/>
    <hyperlink ref="G12:I12" location="'02-GX 7-11 2004'!A1" display="BRP 060001 a 069999" xr:uid="{E6E80990-FF49-43B5-8EAE-AE3AB11B644D}"/>
    <hyperlink ref="G13:I13" location="'05-GX 7-11 WUXI'!A1" display="WUX 210/211xxx" xr:uid="{1E504C4B-A8BA-404B-858B-9038046E91F7}"/>
    <hyperlink ref="G14:I14" location="'05-GX 7-11 WUXI'!A1" display="WUX 210/211xxx" xr:uid="{7BE5A321-168D-42BD-8539-9DFE0C4CE2F2}"/>
    <hyperlink ref="N11" location="'04-GX 7-11 2008'!A1" display="BQD100000 ..." xr:uid="{98C51A66-DA11-4FB6-9832-979F00FA97C3}"/>
    <hyperlink ref="N12" location="'04-GX 7-11 2008'!A1" display="BQD100000 ..." xr:uid="{C853A099-86B9-45F4-B7D9-5F551B283753}"/>
    <hyperlink ref="N129" location="'40-GA 18-37 VSD+'!A1" display="BQD104127 ..." xr:uid="{EC0EDC35-59CD-4975-934A-75A1462ADE0F}"/>
    <hyperlink ref="N128" location="'40-GA 18-37 VSD+'!A1" display="BQD104127 ..." xr:uid="{D1DFD014-66C1-40E9-9A98-41852946A698}"/>
    <hyperlink ref="K164" location="'33-GA 132-160VSD (NEW)'!A1" display="BQD100000 ..." xr:uid="{AF2FDBC6-32C7-4FD7-948B-CC3DCDCD64FD}"/>
    <hyperlink ref="K160" location="'31-GA 55-90VSD 2012'!A1" display="BQD100000 ..." xr:uid="{1C250961-DA66-4A0F-B1C4-E0AF3B83D24D}"/>
    <hyperlink ref="K159" location="'31-GA 55-90VSD 2012'!A1" display="BQD100000 ..." xr:uid="{E01B93E5-B5B3-4A05-A147-9C724EFBCE6B}"/>
    <hyperlink ref="K158" location="'31-GA 55-90VSD 2012'!A1" display="BQD100000 ..." xr:uid="{3D8843BE-C541-4B5F-ACAC-09216F03FF6C}"/>
    <hyperlink ref="K157" location="'31-GA 55-90VSD 2012'!A1" display="BQD100000 ..." xr:uid="{1C4D2F7D-0264-4F3F-A442-CC4956294818}"/>
    <hyperlink ref="K151" location="'27-GA 15-30 VSD 2009'!A1" display="BQD100000 ..." xr:uid="{0810F062-2BE8-4196-BCA8-BC99ED6D4B27}"/>
    <hyperlink ref="K111" location="'21-GA 110-160 (BASIC)'!A1" display="BQD100000 ..." xr:uid="{C75C19D9-84EA-4B34-BC50-7E7B68B2C961}"/>
    <hyperlink ref="K109" location="'21-GA 110-160 (BASIC)'!A1" display="BQD100000 ..." xr:uid="{E96C80D6-E607-4C24-AD87-DE9311870430}"/>
    <hyperlink ref="K107" location="'21-GA 110-160 (BASIC)'!A1" display="BQD100000 ..." xr:uid="{3141FAAC-D82F-42A6-A1E5-FE0775496F92}"/>
    <hyperlink ref="K108" location="'22-GA 90+ (NEW)'!A1" display="BQD100000 ..." xr:uid="{D8A3C029-0D8D-48A0-9D7B-9C23A1E3E2A5}"/>
    <hyperlink ref="K110" location="'22-GA 90+ (NEW)'!A1" display="BQD100000 ..." xr:uid="{BA2FCCC4-0921-4D2E-8E67-CAC022EC1960}"/>
    <hyperlink ref="K112" location="'22-GA 90+ (NEW)'!A1" display="BQD100000 ..." xr:uid="{E1EFEF5F-2D21-4D99-9E9B-A0EEFF66D07D}"/>
    <hyperlink ref="K106" location="'22-GA 90+ (NEW)'!A1" display="BQD100000 ..." xr:uid="{4C51DFB5-E10C-4421-919C-6CE3A8108C5C}"/>
    <hyperlink ref="K105" location="'17-GA 55+ 90 2012'!A1" display="BQD100000 ..." xr:uid="{18B7B73F-9178-4024-88C5-74560C4B37F4}"/>
    <hyperlink ref="K104" location="'17-GA 55+ 90 2012'!A1" display="BQD100000 ..." xr:uid="{246FF94C-8B33-48FC-A969-7BEC0152913F}"/>
    <hyperlink ref="K103" location="'17-GA 55+ 90 2012'!A1" display="BQD100000 ..." xr:uid="{554DD937-9490-4DAB-8751-CE811B3081FB}"/>
    <hyperlink ref="K102" location="'17-GA 55+ 90 2012'!A1" display="BQD100000 ..." xr:uid="{9285FAD2-9CA3-4261-8D9E-DC56213EEEE0}"/>
    <hyperlink ref="K101" location="'17-GA 55+ 90 2012'!A1" display="BQD100000 ..." xr:uid="{F0BE5C5D-204E-4C45-AB2A-BE973C327945}"/>
    <hyperlink ref="K100" location="'16-GA 30+ 45+ 2012'!A1" display="BQD100000 ..." xr:uid="{4793B9FF-D775-4B9E-9139-A1331254B156}"/>
    <hyperlink ref="K99" location="'16-GA 30+ 45+ 2012'!A1" display="BQD100000 ..." xr:uid="{CE60D749-2EEE-42B4-8F62-FC15C07D5C12}"/>
    <hyperlink ref="K98" location="'16-GA 30+ 45+ 2012'!A1" display="BQD100000 ..." xr:uid="{9A25FE9F-1091-4991-B3C0-EBD1E0EAD844}"/>
    <hyperlink ref="K97" location="'16-GA 30+ 45+ 2012'!A1" display="BQD100000 ..." xr:uid="{0FF1DA77-0B99-4EE8-BE84-29FB4A9B6582}"/>
    <hyperlink ref="K96" location="'16-GA 30+ 45+ 2012'!A1" display="BQD100000 ..." xr:uid="{89A2C7EC-A467-41FC-A9E1-5C6920AD9386}"/>
    <hyperlink ref="K91" location="'11-GA 11+ 30 2009'!A1" display="BQD100000 ..." xr:uid="{DDCE71C7-D3EE-4D66-A525-249F53E070D5}"/>
    <hyperlink ref="K89" location="'11-GA 11+ 30 2009'!A1" display="BQD100000 ..." xr:uid="{09AC2855-1D34-4883-84B8-A5DBD6D214BE}"/>
    <hyperlink ref="K87" location="'11-GA 11+ 30 2009'!A1" display="BQD100000 ..." xr:uid="{BCAB28E3-791F-4FE8-B409-6786515BF02C}"/>
    <hyperlink ref="K85" location="'11-GA 11+ 30 2009'!A1" display="BQD100000 ..." xr:uid="{D14A96B4-ECAC-4420-8062-7FAA791BD7A7}"/>
    <hyperlink ref="K93" location="'12-GA 15-22 TM 2007'!A1" display="BQD100000 ..." xr:uid="{3FB0D9E5-21C9-4368-97D5-6DFA47C9A199}"/>
    <hyperlink ref="K90" location="'12-GA 15-22 TM 2007'!A1" display="BQD100000 ..." xr:uid="{9C1B7770-9E5D-45DC-9A31-615B54D74711}"/>
    <hyperlink ref="K88" location="'12-GA 15-22 TM 2007'!A1" display="BQD100000 ..." xr:uid="{04E34C00-C2BE-4044-A33D-102EDB6D47AA}"/>
    <hyperlink ref="K86" location="'12-GA 15-22 TM 2007'!A1" display="BQD100000 ..." xr:uid="{8454EE37-66C5-4327-A1F6-FB87D617463A}"/>
    <hyperlink ref="K8:L8" location="'03-GX 2-5'!A1" display="CAI 458520 ..." xr:uid="{C1528A27-EBC0-4E72-BE21-7263095F2507}"/>
    <hyperlink ref="C12" location="'01-GX 5-11 2002'!A1" display="500/501.xxx" xr:uid="{9C1F1BD1-24B8-4F47-B7F6-34B1B80FAFF9}"/>
    <hyperlink ref="K9:L9" location="'03-GX 2-5'!A1" display="CAI 458520 ..." xr:uid="{F91D7BBC-CDA3-457C-816B-5560FE2F8326}"/>
    <hyperlink ref="K10:L10" location="'03-GX 2-5'!A1" display="CAI 458520 ..." xr:uid="{78945BDD-315F-448E-82DC-4A8F884D7873}"/>
    <hyperlink ref="K11:L11" location="'04-GX 7-11 2008'!A1" display="BRP 071800 a 094855" xr:uid="{884F77FF-DB95-435B-A8A0-0A94F0345F6E}"/>
    <hyperlink ref="K12:L12" location="'04-GX 7-11 2008'!A1" display="BRP 071800 a 094855" xr:uid="{3CA0C953-3A57-4427-85E2-1DFB1060D3DD}"/>
    <hyperlink ref="C43:C46" location="'09-GA 30-37 1ª Geração'!A1" display="110.xxx" xr:uid="{5E5A1F22-42D4-4925-8A7E-3F805A96CB81}"/>
    <hyperlink ref="E43:E46" location="'07-GA 11-22 2ª Geração'!A1" display="111.xxx" xr:uid="{B0EDBEFF-D779-472B-B8E2-EF056E9AAD32}"/>
    <hyperlink ref="G44:G47" location="'08-GA 11-30C 3ª Geração'!A1" display="200.xxx" xr:uid="{4D9F21AE-6BF2-4594-BDBA-68D3B123EAC6}"/>
    <hyperlink ref="I43:I47" location="'08-GA 11-30C 3ª Geração'!A1" display="201.xxx" xr:uid="{B0504942-68AB-40DF-8959-D25609858BD9}"/>
    <hyperlink ref="K43:L47" location="'08-GA 11-30C 3ª Geração'!A1" display="BRP060001 a BRP065117" xr:uid="{3D92119F-6770-4092-8101-448B881EAEE8}"/>
    <hyperlink ref="C49:C50" location="'09-GA 30-37 1ª Geração'!A1" display="300.xxx" xr:uid="{15D6C329-6520-4AE3-82FB-3821C54065AF}"/>
    <hyperlink ref="E49:E51" location="'10-GA 30-45 2ª Geração'!A1" display="301.xxx" xr:uid="{AA1B3459-BE44-4D57-B59A-749F90150622}"/>
    <hyperlink ref="G49:G52" location="'11-GA 30-55C 3ª Geração'!A1" display="302.xxx" xr:uid="{EEFBD2FA-B340-4BD6-837A-B49B02E03875}"/>
    <hyperlink ref="I49:I52" location="'11-GA 30-55C 3ª Geração'!A1" display="455.xxx" xr:uid="{4A86ABD9-EE01-4175-A577-DB720EDCF8C7}"/>
    <hyperlink ref="K49:L52" location="'11-GA 30-55C 3ª Geração'!A1" display="BRP060001 a  BRP062854" xr:uid="{7398EB23-0444-404A-B593-442F39ECECF9}"/>
    <hyperlink ref="C54:C55" location="'12-GA 55-75 1ª Geração'!A1" display="550.xxx" xr:uid="{8C11F4C2-0A7D-42AA-99F3-F1954A50D80C}"/>
    <hyperlink ref="E54:E55" location="'13-GA 55-75 2ª Geração'!A1" display="551.xxx" xr:uid="{8C502285-7CEB-4EBC-A74D-D63528AEB6C9}"/>
    <hyperlink ref="G54:G56" location="'14-GA 55-90C 3ª Geração'!A1" display="992.xxx" xr:uid="{8D4F79B9-8EAF-4CE3-94D1-894765AC40AF}"/>
    <hyperlink ref="I54:I56" location="'14-GA 55-90C 3ª Geração'!A1" display="993.xxx" xr:uid="{D35D5D81-F3EF-4A71-BC9F-96711D3FAD1C}"/>
    <hyperlink ref="K54:L56" location="'14-GA 55-90C 3ª Geração'!A1" display="BRP060001 a BRP060773" xr:uid="{9A522867-DA40-4F06-8F77-13964EDF0592}"/>
    <hyperlink ref="C58:C60" location="'15-GA 90-160 1ª Geração'!A1" display="100.xxx" xr:uid="{D58734A2-9224-4C68-90C0-7BA0852797B5}"/>
    <hyperlink ref="E58:E60" location="'16-GA 90-160 2ª Geração'!A1" display="160.xxx" xr:uid="{B5A85FA9-F120-4632-B801-F2041A18F276}"/>
    <hyperlink ref="G58:G60" location="'17-GA 90-160 3ª Geração'!A1" display="'17-GA 90-160 3ª Geração'!A1" xr:uid="{6C23EA68-9EAB-4590-B2B6-EECB23F1E472}"/>
    <hyperlink ref="I58:I60" location="'17-GA 90-160 3ª Geração'!A1" display="316.xxx" xr:uid="{4458DEBE-3BB0-4C1C-B28A-C00B3B1D3839}"/>
    <hyperlink ref="K58:L60" location="'17-GA 90-160 3ª Geração'!A1" display="BRP060001 a BRP076033" xr:uid="{73A51DED-0069-4A04-BCD0-4C6E482F7FEB}"/>
    <hyperlink ref="C85:E85" location="'18-GA 11+ 30 2007'!A1" display="BRP065633 a BRP072284" xr:uid="{EB77E532-FC54-4921-8CE9-17B684EBA11E}"/>
    <hyperlink ref="C87:E87" location="'18-GA 11+ 30 2007'!A1" display="BRP065633 a BRP072284" xr:uid="{631FA44C-7020-4AD5-B107-560A72E2E53E}"/>
    <hyperlink ref="C89:E89" location="'18-GA 11+ 30 2007'!A1" display="BRP065633 a BRP072284" xr:uid="{86F0C37C-D467-4A70-8A9E-85DBB3EB5608}"/>
    <hyperlink ref="C91:E91" location="'18-GA 11+ 30 2007'!A1" display="BRP065633 a BRP072284" xr:uid="{AE053F21-7553-422B-9D95-58074B4F5C96}"/>
    <hyperlink ref="C95:E95" location="'21-GA 37+ 75 2006'!A1" display="BRP062855 a BRP069144" xr:uid="{D4CCCE08-6970-490E-9092-851411314FA6}"/>
    <hyperlink ref="C96:E97" location="'22-GA 30+ 45 2008'!A1" display="BRP069145 a BRP088050" xr:uid="{FD5208F6-A9EA-4C89-8BC4-8C2FBEB1F3B0}"/>
    <hyperlink ref="C98:E98" location="'21-GA 37+ 75 2006'!A1" display="BRP062855 até BRP088050" xr:uid="{E092385E-C1B7-42B0-B12B-F3D0C765E222}"/>
    <hyperlink ref="C99:E99" location="'22-GA 30+ 45 2008'!A1" display="BRP069145 a BRP088050" xr:uid="{A96D9FAF-E71C-440E-8A9E-1133DE27D189}"/>
    <hyperlink ref="C100:E100" location="'21-GA 37+ 75 2006'!A1" display="BRP062855 até BRP088050" xr:uid="{443BA789-7BD5-40FC-9ADC-3997D4138B68}"/>
    <hyperlink ref="C101:E101" location="'21-GA 37+ 75 2006'!A1" display="BRP062855 até BRP088032" xr:uid="{48ABD4C4-DF6F-4633-8127-F9D392ADE1DF}"/>
    <hyperlink ref="C102:E102" location="'24-GA 55+ 90 2006'!A1" display="BRP060774 a BRP088032" xr:uid="{79E1DBBB-9E33-45FF-9877-A01B9C1245F5}"/>
    <hyperlink ref="C103:E103" location="'21-GA 37+ 75 2006'!A1" display="BRP062855 até BRP088032" xr:uid="{81E134C6-7FAF-485B-B6A2-6EA7420EAED3}"/>
    <hyperlink ref="C104:E105" location="'24-GA 55+ 90 2006'!A1" display="BRP060774 a BRP088032" xr:uid="{FCC81FD9-4D6D-45F9-8A0E-992F0168D71D}"/>
    <hyperlink ref="C152:E153" location="'28-GA 18-30 VSD 2007'!A1" display="BRP066292 até BRP072284" xr:uid="{8E6136FB-FE11-40B6-B97B-7E7893869515}"/>
    <hyperlink ref="C155:E155" location="'28-GA 18-30 VSD 2007'!A1" display="BRP066292 até BRP072284" xr:uid="{F36F1B58-64F9-4C57-B551-7E199399F631}"/>
    <hyperlink ref="C156:E158" location="'30-GA 37-55 VSD 2006'!A1" display="BRP062772 a BRP087913" xr:uid="{654C825A-C0B3-4192-A8CA-5CEE231496D9}"/>
    <hyperlink ref="C159:E160" location="'32-GA 75-90 VSD 2006'!A1" display="BRP060458 até BRP087913" xr:uid="{A309394F-410D-4191-A3DD-24067860DCAB}"/>
    <hyperlink ref="G85:I85" location="'19-GA 11+ 30 2009'!A1" display="BRP072285 a BRP094855" xr:uid="{AB8278D2-2CCB-4479-9F48-65716B5CA8E8}"/>
    <hyperlink ref="G86:I86" location="'20-GA 15-22 TM 2007'!A1" display="BRP065118 a BRP094855" xr:uid="{93DE52F8-7EB8-4690-9829-2515CD92859A}"/>
    <hyperlink ref="G87:I87" location="'19-GA 11+ 30 2009'!A1" display="BRP072285 a BRP094855" xr:uid="{E8CC1D2A-D562-4EBD-AD2F-8E7B0A9304DC}"/>
    <hyperlink ref="G88:I88" location="'20-GA 15-22 TM 2007'!A1" display="BRP065118 a BRP094855" xr:uid="{0ACADB3D-C565-4BAE-9EC6-B2AE52EDDD68}"/>
    <hyperlink ref="G89:I89" location="'19-GA 11+ 30 2009'!A1" display="BRP072285 a BRP094855" xr:uid="{2A76AFA2-D770-408C-8C33-20C3F5D78619}"/>
    <hyperlink ref="G90:I90" location="'20-GA 15-22 TM 2007'!A1" display="BRP065118 a BRP094855" xr:uid="{25F2F953-F1A4-4F18-B184-8CDB024620CA}"/>
    <hyperlink ref="G91:I91" location="'19-GA 11+ 30 2009'!A1" display="BRP072285 a BRP094855" xr:uid="{9658242D-A7C2-435F-BF9C-7EB8F10B15D3}"/>
    <hyperlink ref="G96:I100" location="'23-GA 30+ 45+ 2012'!A1" display="BRP088051 a BRP094855" xr:uid="{457FB52F-B139-4CF4-A9EA-957F9F1DE85F}"/>
    <hyperlink ref="G101:I105" location="'25-GA 55+ 90 2012'!A1" display="BRP088033 a BRP094855" xr:uid="{AED3D045-C4CA-4660-B463-2505C53D03BE}"/>
    <hyperlink ref="G106:I106" location="'26-GA 90+ (NEW)'!A1" display="BRP071853 a BRP094855" xr:uid="{91000CC6-5064-4C05-A046-3031C0A69B4A}"/>
    <hyperlink ref="G107:I107" location="'27-GA 110-160 (BASIC)'!A1" display="BRP076034 a BRP094855" xr:uid="{36B5FB4F-29C2-4848-BBDB-35A6B64157A6}"/>
    <hyperlink ref="G108:I108" location="'36-GA 110+ (NEW)'!A1" display="BRP071853 a BRP094855" xr:uid="{847FB814-9743-4870-A1EF-C4933F1A8FD0}"/>
    <hyperlink ref="G109:I109" location="'27-GA 110-160 (BASIC)'!A1" display="BRP076034 a BRP094855" xr:uid="{9D26FF89-89BA-4691-A63F-C47CD3D0455E}"/>
    <hyperlink ref="G110:I110" location="'37-GA 132+ (NEW)'!A1" display="BRP071853 a BRP094855" xr:uid="{95D6F968-89AC-4A3F-A72E-9834E6E8B5A0}"/>
    <hyperlink ref="G111:I111" location="'27-GA 110-160 (BASIC)'!A1" display="BRP076034 a BRP094855" xr:uid="{C00F35B4-5443-4E6F-AD01-B7920208CAB6}"/>
    <hyperlink ref="G112:I112" location="'38-GA 160+ (NEW)'!A1" display="BRP071853 a BRP094855" xr:uid="{C755E0BE-870B-47FB-BF22-77FCC0CE6FB2}"/>
    <hyperlink ref="G125:I125" location="'39-GA 7-15 VSD+'!A1" display="API250001 ..." xr:uid="{26CF4AEE-8DFE-4C60-901B-90B00386DDAD}"/>
    <hyperlink ref="G126:I127" location="'39-GA 7-15 VSD+'!A1" display="API250001 ..." xr:uid="{83155231-FC68-4A44-BB03-9035F42EB757}"/>
    <hyperlink ref="G151:I155" location="'29-GA 15-30 VSD 2009'!A1" display="BRP072285 a BRP094855" xr:uid="{3AAB0F6C-9D0F-4812-A948-3CB4A3837E58}"/>
    <hyperlink ref="G156:I157" location="'31-GA 37-45 VSD 2012'!A1" display="BRP087915 a BRP094855" xr:uid="{D13B35E3-A96D-4B36-868A-875FCEEFE759}"/>
    <hyperlink ref="G158:I160" location="'35-GA 55-90VSD 2012'!A1" display="BRP087914 a BRP094855" xr:uid="{ACB21A30-0343-4F09-801E-453965AD3586}"/>
    <hyperlink ref="G164:I164" location="'34-GA 132-160VSD (NEW)'!A1" display="BRP070066 a BRP094855" xr:uid="{B70A4AF6-1B85-4017-A8C0-F250943D5F89}"/>
    <hyperlink ref="K85:L85" location="'19-GA 11+ 30 2009'!A1" display="BQD100000 ..." xr:uid="{775D996B-2569-49FB-9502-3C45FB9F41E9}"/>
    <hyperlink ref="K86:L86" location="'20-GA 15-22 TM 2007'!A1" display="BQD100000 ..." xr:uid="{175E7B96-20CD-4330-B0F4-8AEAB8188C3F}"/>
    <hyperlink ref="K87:L87" location="'19-GA 11+ 30 2009'!A1" display="BQD100000 ..." xr:uid="{EC057616-9334-495B-86DE-01DC897F495B}"/>
    <hyperlink ref="K88:L88" location="'20-GA 15-22 TM 2007'!A1" display="BQD100000 ..." xr:uid="{EB133D85-3386-4F02-AD3C-6D3297D37CC8}"/>
    <hyperlink ref="K90:L90" location="'20-GA 15-22 TM 2007'!A1" display="BQD100000 ..." xr:uid="{54F88510-0D53-42E1-8C4C-13753750F577}"/>
    <hyperlink ref="K89:L89" location="'19-GA 11+ 30 2009'!A1" display="BQD100000 ..." xr:uid="{DBD32C44-7E1C-442A-8212-FCA0201ABB13}"/>
    <hyperlink ref="K96:L100" location="'23-GA 30+ 45+ 2012'!A1" display="BQD100000 ..." xr:uid="{CA52EED6-AE90-4EFC-B37B-6ADE9C19DD7A}"/>
    <hyperlink ref="K101:L104" location="'25-GA 55+ 90 2012'!A1" display="BQD100000 ..." xr:uid="{231CC038-E907-4F12-8456-9E35D4BD96C9}"/>
    <hyperlink ref="K105:L105" location="'25-GA 55+ 90 2012'!A1" display="BQD100000 ..." xr:uid="{EE1774A5-12F5-443C-AB4C-754DA2B92AEF}"/>
    <hyperlink ref="K106:L106" location="'26-GA 90+ (NEW)'!A1" display="BQD100000 ..." xr:uid="{4801D136-4694-4AD6-9841-DDDC7C4EA9A9}"/>
    <hyperlink ref="K107:L107" location="'27-GA 110-160 (BASIC)'!A1" display="BQD100000 ..." xr:uid="{0EE437A2-228B-4C61-AAB7-CF9DDB520D59}"/>
    <hyperlink ref="K108:L108" location="'36-GA 110+ (NEW)'!A1" display="BQD100000 ..." xr:uid="{4F4B498A-854C-4AC7-A072-8E8E06E07A3D}"/>
    <hyperlink ref="K109:L109" location="'27-GA 110-160 (BASIC)'!A1" display="BQD100000 ..." xr:uid="{F07416EE-8E35-4D64-94BA-BFEEB70342B5}"/>
    <hyperlink ref="K110:L110" location="'37-GA 132+ (NEW)'!A1" display="BQD100000 ..." xr:uid="{7980CB23-ADFC-43CB-8185-A9DBDE6C411A}"/>
    <hyperlink ref="K111:L111" location="'27-GA 110-160 (BASIC)'!A1" display="BQD100000 ..." xr:uid="{22AEF667-B4BB-4616-8AB9-B4EFEFB94265}"/>
    <hyperlink ref="K112:L112" location="'38-GA 160+ (NEW)'!A1" display="BQD100000 ..." xr:uid="{6A9A558E-7F4A-4108-8783-3AC4768804B0}"/>
    <hyperlink ref="K151:L155" location="'29-GA 15-30 VSD 2009'!A1" display="BQD100000 ..." xr:uid="{89686F49-109F-4225-9F21-8B62FECDBA24}"/>
    <hyperlink ref="K156:L157" location="'31-GA 37-45 VSD 2012'!A1" display="BQD100000 ..." xr:uid="{45416D36-F09F-4BF3-ADCF-506DBC615214}"/>
    <hyperlink ref="K158:L160" location="'35-GA 55-90VSD 2012'!A1" display="BQD100000 ..." xr:uid="{03D32125-4DEB-43D1-A602-FA15FB3B6C64}"/>
    <hyperlink ref="K164:L164" location="'34-GA 132-160VSD (NEW)'!A1" display="BQD100000 ..." xr:uid="{5F8E76C0-B87A-4507-9589-3E6DC283446C}"/>
    <hyperlink ref="C44:C46" location="'06-GA 11-22 1ª Geração '!A1" display="150.xxx" xr:uid="{323AAFB3-08F8-407C-9398-948D8203217A}"/>
    <hyperlink ref="N131" location="'40-GA 18-37 VSD+'!A1" display="BQD104127 ..." xr:uid="{8D815FEA-6585-4C14-9034-DB281FB0317A}"/>
    <hyperlink ref="N130" location="'40-GA 18-37 VSD+'!A1" display="BQD104127 ..." xr:uid="{5C9F26D6-2619-4045-946E-CB078EB2253F}"/>
    <hyperlink ref="N132" location="'40-GA 18-37 VSD+'!A1" display="BQD104127 ..." xr:uid="{1709AF32-114E-4A77-A16C-08212AA14D3C}"/>
    <hyperlink ref="N24" location="'41 - G 2-7'!A1" display="BQD106136..." xr:uid="{8BA9E2FD-C7CC-4D9A-B34F-8B9990BFC0C5}"/>
    <hyperlink ref="N25" location="'41 - G 2-7'!A1" display="BQD106136..." xr:uid="{803F7B60-6537-4ED6-B9B1-3DCD563F45DF}"/>
    <hyperlink ref="N26" location="'41 - G 2-7'!A1" display="BQD106136..." xr:uid="{C128FB00-320F-4499-A659-75FB67763137}"/>
    <hyperlink ref="N27" location="'41 - G 2-7'!A1" display="BQD106136..." xr:uid="{97B667A5-D37E-4C00-B59C-95F1DEE40F10}"/>
    <hyperlink ref="K61:L61" location="'42 - GA 180 VSD'!A1" display="BRP060001 a BRP076033" xr:uid="{1C8624FB-5450-4BCC-8E6B-3753631846F3}"/>
    <hyperlink ref="N113:N116" location="'43 - GAz90+110+132+160+'!A1" display="BQD105762..." xr:uid="{5AAA7CF8-8F0D-4562-9148-7AA77E72035B}"/>
    <hyperlink ref="N166" location="' 46 - GAz132-160VSD'!A1" display="BQD105762..." xr:uid="{A669365F-A6F8-4679-97E8-38EE1B97F500}"/>
    <hyperlink ref="N165" location="' 47 - GAz132-160VSD'!A1" display="BQD105762..." xr:uid="{1A2A9972-B502-4646-B92F-34F9935575B9}"/>
    <hyperlink ref="N149:N150" location="'45 - GA 7-11 VSD 2015'!A1" display="BQD105772..." xr:uid="{99B2D577-14EC-46DF-8B98-B67A42DCB967}"/>
    <hyperlink ref="N125:N127" location="'46 - GA 7-15 VSD+ 2015'!A1" display="BQD100429..." xr:uid="{1BD0CB8D-84E3-4F8B-AAF9-637B61CA6E86}"/>
    <hyperlink ref="K94" location="'11-GA 11+ 30 2009'!A1" display="BQD100000 ..." xr:uid="{6685B402-2699-4CDE-97CE-3E7CFE1B250B}"/>
    <hyperlink ref="C94:E94" location="'18-GA 11+ 30 2007'!A1" display="BRP065633 a BRP072284" xr:uid="{AC739DC7-619E-48C2-B2A9-5FABBA95D8CD}"/>
    <hyperlink ref="G94:I94" location="'19-GA 11+ 30 2009'!A1" display="BRP072285 a BRP094855" xr:uid="{981B3D71-4117-4755-9E8E-EC73AE8FE41D}"/>
    <hyperlink ref="K94:L94" location="'19-GA 11+ 30 2009'!A1" display="BQD100000 ..." xr:uid="{6B4D6133-8305-4558-96C7-8DDF0FD52DC0}"/>
    <hyperlink ref="K91:L93" location="'19-GA 11+ 30 2009'!A1" display="BQD100000 ..." xr:uid="{2CC219D2-AF20-4C87-96E2-D4F69F030FA2}"/>
    <hyperlink ref="G93:I93" location="'19-GA 11+ 30 2009'!A1" display="BRP072285 a BRP094855" xr:uid="{8326B1A9-2896-4990-8446-3F6B479B5652}"/>
    <hyperlink ref="G163:I163" location="'34-GA 132-160VSD (NEW)'!A1" display="BRP070066 a BRP094855" xr:uid="{84FABB73-E073-4E72-B1D5-17EE48607CC0}"/>
    <hyperlink ref="K163" location="'33-GA 132-160VSD (NEW)'!A1" display="BQD100000 ..." xr:uid="{028C9DBA-428B-4E3C-991E-8F1E72FD1EFA}"/>
    <hyperlink ref="K163:L163" location="'34-GA 132-160VSD (NEW)'!A1" display="BQD100000 ..." xr:uid="{0EE5F8BA-1368-4739-9519-AA0F3750C187}"/>
    <hyperlink ref="P15" location="'48-GX 15'!A1" display="'48-GX 15'!A1" xr:uid="{AB53A5C3-7B9F-455B-82E4-661235B22574}"/>
    <hyperlink ref="P25" location="'49-G4-G7'!A1" display="'49-G4-G7'!A1" xr:uid="{9C2D92F1-4080-41F3-B60C-DFBD7700932D}"/>
    <hyperlink ref="P26" location="'49-G4-G7'!A1" display="'49-G4-G7'!A1" xr:uid="{C1BB6E37-92DF-414B-9F6D-57A8BBD851ED}"/>
    <hyperlink ref="P27" location="'49-G4-G7'!A1" display="'49-G4-G7'!A1" xr:uid="{7ED3E02A-2497-42EC-B554-2D5233849967}"/>
    <hyperlink ref="P28" location="'50-G7L-G11'!A1" display="'50-G7L-G11'!A1" xr:uid="{E3EAAAC4-D7CC-47AE-A13A-7ED7EEE4082C}"/>
    <hyperlink ref="P29" location="'50-G7L-G11'!A1" display="'50-G7L-G11'!A1" xr:uid="{2CE47D8A-CC72-4E75-A967-671AED72A065}"/>
    <hyperlink ref="P30" location="'51-G15-22&amp;VSD'!A1" display="'51-G15-22&amp;VSD'!A1" xr:uid="{5B18FB00-3590-4B9E-9E50-9FB54BF9A51B}"/>
    <hyperlink ref="P31" location="'51-G15-22&amp;VSD'!A1" display="'51-G15-22&amp;VSD'!A1" xr:uid="{5E0E7A1D-A114-48D0-816B-4DE31E372072}"/>
    <hyperlink ref="P32" location="'51-G15-22&amp;VSD'!A1" display="'51-G15-22&amp;VSD'!A1" xr:uid="{AE39F714-8D37-4C68-BD64-89AE8C5ACAEF}"/>
    <hyperlink ref="P33" location="'51-G15-22&amp;VSD'!A1" display="'51-G15-22&amp;VSD'!A1" xr:uid="{7005E7F3-103C-4937-BC26-B34568997BDA}"/>
    <hyperlink ref="P34" location="'51-G15-22&amp;VSD'!A1" display="'51-G15-22&amp;VSD'!A1" xr:uid="{163C4C07-9766-4FAC-B5F4-238780FC6B31}"/>
    <hyperlink ref="P35" location="'51-G15-22&amp;VSD'!A1" display="'51-G15-22&amp;VSD'!A1" xr:uid="{59666871-E4EB-444F-8AB1-74E2A28EE365}"/>
    <hyperlink ref="P125" location="'64-'!A1" display="BQD113134" xr:uid="{2CDB35BD-318F-4915-9C44-387F4207F9CC}"/>
    <hyperlink ref="P126" location="'64-'!A1" display="BQD113134" xr:uid="{9D16B3AB-BCA8-4AC5-936E-4562A3654ED5}"/>
    <hyperlink ref="P127" location="'64-'!A1" display="BQD113134" xr:uid="{6516F376-F553-49DB-AECE-37B1E586E237}"/>
    <hyperlink ref="P86" location="'63-GA15,GA18,GA22,GA26'!A1" display="BQR133827" xr:uid="{728238C4-67AA-46B7-97FD-35432C3B4F98}"/>
    <hyperlink ref="P88" location="'63-GA15,GA18,GA22,GA26'!A1" display="BQR133827" xr:uid="{3F5584A8-E8FF-44B7-9A51-FF6AC83B2DA1}"/>
    <hyperlink ref="P90" location="'63-GA15,GA18,GA22,GA26'!A1" display="BQR133827" xr:uid="{16AA15A9-93BE-4281-8D18-C947832C8FC4}"/>
    <hyperlink ref="P92" location="'63-GA15,GA18,GA22,GA26'!A1" display="BQR133827" xr:uid="{A880FC51-9984-42B1-AFE1-4E1858E7F820}"/>
    <hyperlink ref="C161:E161" location="'44 - GA 37-50VSD AII'!A1" display="'44 - GA 37-50VSD AII'!A1" xr:uid="{A4C93B06-0EA4-44A8-A757-46DE6D5FD8A6}"/>
    <hyperlink ref="N133:N136" location="'56-GA37 VSD++,GA45VSD+,GA75VSD '!A1" display="'56-GA37 VSD++,GA45VSD+,GA75VSD '!A1" xr:uid="{8360CD48-0D74-4F55-AA5F-D209614962DB}"/>
    <hyperlink ref="N101:N105" location="'55-GA55,GA55+,GA75,GA75+,GA90'!A1" display="'55-GA55,GA55+,GA75,GA75+,GA90'!A1" xr:uid="{31134058-7EDA-480D-B437-5C9C056C3357}"/>
    <hyperlink ref="N85" location="'52-GA11+,15+,18+, 22+,26+,30'!A1" display="'52-GA11+,15+,18+, 22+,26+,30'!A1" xr:uid="{C1E3E299-D603-4B14-9DE9-FCC20FFF4532}"/>
    <hyperlink ref="N87" location="'52-GA11+,15+,18+, 22+,26+,30'!A1" display="'52-GA11+,15+,18+, 22+,26+,30'!A1" xr:uid="{1BE371A2-AE94-49C7-9363-49EB23790098}"/>
    <hyperlink ref="N89" location="'52-GA11+,15+,18+, 22+,26+,30'!A1" display="'52-GA11+,15+,18+, 22+,26+,30'!A1" xr:uid="{68D12CC9-F3CB-4D1C-A7B8-583ABD95F7FC}"/>
    <hyperlink ref="N91" location="'52-GA11+,15+,18+, 22+,26+,30'!A1" display="'52-GA11+,15+,18+, 22+,26+,30'!A1" xr:uid="{37590856-54C3-480E-9167-CBFF858627D8}"/>
    <hyperlink ref="N93" location="'52-GA11+,15+,18+, 22+,26+,30'!A1" display="'52-GA11+,15+,18+, 22+,26+,30'!A1" xr:uid="{CD925B08-12B9-4385-B17E-DEB4EB6DBA12}"/>
    <hyperlink ref="N94" location="'52-GA11+,15+,18+, 22+,26+,30'!A1" display="'52-GA11+,15+,18+, 22+,26+,30'!A1" xr:uid="{358ACE43-B132-42EF-8CFB-F67DF582CE7A}"/>
    <hyperlink ref="N86" location="'53-GA15,GA18,GA22,GA26'!A1" display="'53-GA15,GA18,GA22,GA26'!A1" xr:uid="{464A77F9-648E-43F5-BEF8-73AEA17E64E3}"/>
    <hyperlink ref="N88" location="'53-GA15,GA18,GA22,GA26'!A1" display="'53-GA15,GA18,GA22,GA26'!A1" xr:uid="{84EC5A50-8139-4A0F-8D32-C0231AB8A957}"/>
    <hyperlink ref="N90" location="'53-GA15,GA18,GA22,GA26'!A1" display="'53-GA15,GA18,GA22,GA26'!A1" xr:uid="{AEC1E2E8-0C2D-4D13-B57D-BCE1F2CC2C27}"/>
    <hyperlink ref="N92" location="'53-GA15,GA18,GA22,GA26'!A1" display="'53-GA15,GA18,GA22,GA26'!A1" xr:uid="{0DD4BFB6-DEED-422B-8BDE-F37134A02F23}"/>
    <hyperlink ref="N96:N100" location="'57-GA30+GA37,GA37+GA45,GA45+'!A1" display="'57-GA30+GA37,GA37+GA45,GA45+'!A1" xr:uid="{44901FB4-4642-417F-A3BE-54D2CD463A26}"/>
    <hyperlink ref="P133:P136" location="'59-GA37VSD++,GA45VSD+a GA75VSD+'!A1" display="'59-GA37VSD++,GA45VSD+a GA75VSD+'!A1" xr:uid="{A5D942B8-523D-4647-99B4-82FCFB98EF42}"/>
    <hyperlink ref="P137:P139" location="'58-GA75LVSD+,GA90VSD+,GA110VSD+'!A1" display="'58-GA75LVSD+,GA90VSD+,GA110VSD+'!A1" xr:uid="{E208AC88-EDC0-470E-9B60-F5D239807DC5}"/>
    <hyperlink ref="N156:N157" location="'54-GA30+ 45+'!A1" display="'54-GA30+ 45+'!A1" xr:uid="{16BF55C8-6857-41B3-808C-29012822E568}"/>
    <hyperlink ref="N176:N177" location="'60-G110, G110VSD'!A1" display="'60-G110, G110VSD'!A1" xr:uid="{74A21CFB-FEA9-4985-A0E4-8D97469A4BCB}"/>
    <hyperlink ref="N178:N183" location="'61-G160-250&amp;VSD'!A1" display="'61-G160-250&amp;VSD'!A1" xr:uid="{BDED8E3D-D5AE-4E52-B9EE-93A877C3DD66}"/>
    <hyperlink ref="G174:I175" location="'33-G 110-160 VSD (BASIC)'!A1" display="'33-G 110-160 VSD (BASIC)'!A1" xr:uid="{B78F1D2A-8C4D-4622-B63F-C6373B164903}"/>
    <hyperlink ref="K174:L175" location="'33-G 110-160 VSD (BASIC)'!A1" display="'33-G 110-160 VSD (BASIC)'!A1" xr:uid="{C9F6EF63-A585-4764-A87D-99B517AB548B}"/>
    <hyperlink ref="C188:C190" location="'62-GA200,GA250,GA315'!A1" display="'62-GA200,GA250,GA315'!A1" xr:uid="{694A83B1-A863-481D-A468-8331E660D7FE}"/>
    <hyperlink ref="N158:N160" location="'65-GA 55 - 90VSD 2024'!Area_de_impressao" display="BQD111845" xr:uid="{26863B92-D0D0-4207-A6CB-47A11D615C72}"/>
  </hyperlinks>
  <printOptions horizontalCentered="1"/>
  <pageMargins left="0" right="0" top="0.19685039370078741" bottom="0" header="0.31496062992125984" footer="0.31496062992125984"/>
  <pageSetup paperSize="9" scale="64" orientation="portrait" r:id="rId1"/>
  <rowBreaks count="3" manualBreakCount="3">
    <brk id="62" max="16383" man="1"/>
    <brk id="118" max="16383" man="1"/>
    <brk id="185" max="16383" man="1"/>
  </rowBreaks>
  <colBreaks count="1" manualBreakCount="1">
    <brk id="1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12"/>
  <dimension ref="B1:G5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3.140625" style="15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  <c r="G2" s="18"/>
    </row>
    <row r="3" spans="2:7" ht="15" customHeight="1" thickTop="1" x14ac:dyDescent="0.2">
      <c r="B3" s="14"/>
      <c r="E3" s="16"/>
      <c r="F3" s="500" t="s">
        <v>618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customHeight="1" thickBot="1" x14ac:dyDescent="0.4">
      <c r="B9" s="20" t="s">
        <v>269</v>
      </c>
      <c r="E9" s="16"/>
      <c r="F9" s="34"/>
    </row>
    <row r="10" spans="2:7" s="39" customFormat="1" ht="18" customHeight="1" x14ac:dyDescent="0.25">
      <c r="B10" s="35" t="s">
        <v>1176</v>
      </c>
      <c r="C10" s="36"/>
      <c r="D10" s="36"/>
      <c r="E10" s="37"/>
      <c r="F10" s="38"/>
      <c r="G10" s="36"/>
    </row>
    <row r="11" spans="2:7" s="39" customFormat="1" ht="18" customHeight="1" x14ac:dyDescent="0.25">
      <c r="B11" s="35" t="s">
        <v>1177</v>
      </c>
      <c r="C11" s="36"/>
      <c r="D11" s="36"/>
      <c r="E11" s="37"/>
      <c r="F11" s="38"/>
      <c r="G11" s="36"/>
    </row>
    <row r="12" spans="2:7" ht="12" customHeight="1" x14ac:dyDescent="0.2">
      <c r="B12" s="93" t="s">
        <v>650</v>
      </c>
      <c r="E12" s="16"/>
      <c r="F12" s="34"/>
    </row>
    <row r="13" spans="2:7" ht="20.100000000000001" customHeight="1" thickBot="1" x14ac:dyDescent="0.25">
      <c r="B13" s="514" t="s">
        <v>235</v>
      </c>
      <c r="C13" s="515"/>
      <c r="D13" s="515"/>
      <c r="E13" s="515"/>
      <c r="F13" s="515"/>
    </row>
    <row r="14" spans="2:7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8"/>
    </row>
    <row r="15" spans="2:7" ht="15" customHeight="1" x14ac:dyDescent="0.2">
      <c r="B15" s="83" t="s">
        <v>609</v>
      </c>
      <c r="C15" s="340"/>
      <c r="D15" s="341" t="s">
        <v>603</v>
      </c>
      <c r="E15" s="332" t="s">
        <v>1178</v>
      </c>
      <c r="F15" s="317"/>
      <c r="G15" s="18"/>
    </row>
    <row r="16" spans="2:7" ht="15" customHeight="1" x14ac:dyDescent="0.2">
      <c r="B16" s="55" t="s">
        <v>243</v>
      </c>
      <c r="C16" s="342"/>
      <c r="D16" s="343" t="s">
        <v>453</v>
      </c>
      <c r="E16" s="333" t="s">
        <v>1179</v>
      </c>
      <c r="F16" s="335"/>
      <c r="G16" s="18"/>
    </row>
    <row r="17" spans="2:7" ht="15" customHeight="1" x14ac:dyDescent="0.2">
      <c r="B17" s="55" t="s">
        <v>244</v>
      </c>
      <c r="C17" s="342"/>
      <c r="D17" s="343" t="s">
        <v>449</v>
      </c>
      <c r="E17" s="333" t="s">
        <v>1179</v>
      </c>
      <c r="F17" s="335"/>
      <c r="G17" s="18"/>
    </row>
    <row r="18" spans="2:7" ht="15" customHeight="1" x14ac:dyDescent="0.2">
      <c r="B18" s="55" t="s">
        <v>362</v>
      </c>
      <c r="C18" s="342"/>
      <c r="D18" s="343" t="s">
        <v>496</v>
      </c>
      <c r="E18" s="333"/>
      <c r="F18" s="335"/>
      <c r="G18" s="18"/>
    </row>
    <row r="19" spans="2:7" ht="15" customHeight="1" x14ac:dyDescent="0.2">
      <c r="B19" s="55" t="s">
        <v>256</v>
      </c>
      <c r="C19" s="342"/>
      <c r="D19" s="343" t="s">
        <v>460</v>
      </c>
      <c r="E19" s="333" t="s">
        <v>1167</v>
      </c>
      <c r="F19" s="335"/>
      <c r="G19" s="18"/>
    </row>
    <row r="20" spans="2:7" ht="15" customHeight="1" x14ac:dyDescent="0.2">
      <c r="B20" s="55" t="s">
        <v>608</v>
      </c>
      <c r="C20" s="342"/>
      <c r="D20" s="343" t="s">
        <v>498</v>
      </c>
      <c r="E20" s="333" t="s">
        <v>1168</v>
      </c>
      <c r="F20" s="335"/>
      <c r="G20" s="18"/>
    </row>
    <row r="21" spans="2:7" ht="15" customHeight="1" x14ac:dyDescent="0.2">
      <c r="B21" s="55" t="s">
        <v>256</v>
      </c>
      <c r="C21" s="342"/>
      <c r="D21" s="343" t="s">
        <v>461</v>
      </c>
      <c r="E21" s="333" t="s">
        <v>1169</v>
      </c>
      <c r="F21" s="335"/>
      <c r="G21" s="18"/>
    </row>
    <row r="22" spans="2:7" ht="15" customHeight="1" x14ac:dyDescent="0.2">
      <c r="B22" s="55" t="s">
        <v>257</v>
      </c>
      <c r="C22" s="342"/>
      <c r="D22" s="343" t="s">
        <v>507</v>
      </c>
      <c r="E22" s="333" t="s">
        <v>1161</v>
      </c>
      <c r="F22" s="335"/>
      <c r="G22" s="18"/>
    </row>
    <row r="23" spans="2:7" ht="15" customHeight="1" x14ac:dyDescent="0.2">
      <c r="B23" s="55" t="s">
        <v>258</v>
      </c>
      <c r="C23" s="342"/>
      <c r="D23" s="343" t="s">
        <v>604</v>
      </c>
      <c r="E23" s="333" t="s">
        <v>1180</v>
      </c>
      <c r="F23" s="335"/>
      <c r="G23" s="18"/>
    </row>
    <row r="24" spans="2:7" ht="15" customHeight="1" thickBot="1" x14ac:dyDescent="0.25">
      <c r="B24" s="68" t="s">
        <v>1101</v>
      </c>
      <c r="C24" s="354" t="s">
        <v>1101</v>
      </c>
      <c r="D24" s="345"/>
      <c r="E24" s="339"/>
      <c r="F24" s="336"/>
      <c r="G24" s="18"/>
    </row>
    <row r="25" spans="2:7" ht="15" customHeight="1" x14ac:dyDescent="0.2">
      <c r="B25" s="29"/>
      <c r="C25" s="18"/>
      <c r="D25" s="18"/>
      <c r="E25" s="16"/>
      <c r="F25" s="34"/>
      <c r="G25" s="18"/>
    </row>
    <row r="26" spans="2:7" ht="15" customHeight="1" thickBot="1" x14ac:dyDescent="0.25">
      <c r="B26" s="514" t="s">
        <v>245</v>
      </c>
      <c r="C26" s="515"/>
      <c r="D26" s="515"/>
      <c r="E26" s="515"/>
      <c r="F26" s="515"/>
      <c r="G26" s="18"/>
    </row>
    <row r="27" spans="2:7" ht="15" customHeight="1" thickBot="1" x14ac:dyDescent="0.25">
      <c r="B27" s="22" t="s">
        <v>236</v>
      </c>
      <c r="C27" s="23"/>
      <c r="D27" s="23" t="s">
        <v>597</v>
      </c>
      <c r="E27" s="23" t="s">
        <v>237</v>
      </c>
      <c r="F27" s="24" t="s">
        <v>238</v>
      </c>
      <c r="G27" s="18"/>
    </row>
    <row r="28" spans="2:7" ht="15" customHeight="1" x14ac:dyDescent="0.2">
      <c r="B28" s="83" t="s">
        <v>240</v>
      </c>
      <c r="C28" s="340"/>
      <c r="D28" s="341" t="s">
        <v>480</v>
      </c>
      <c r="E28" s="332"/>
      <c r="F28" s="317">
        <v>2000</v>
      </c>
      <c r="G28" s="18"/>
    </row>
    <row r="29" spans="2:7" ht="15" customHeight="1" x14ac:dyDescent="0.2">
      <c r="B29" s="55" t="s">
        <v>1003</v>
      </c>
      <c r="C29" s="342"/>
      <c r="D29" s="343" t="s">
        <v>575</v>
      </c>
      <c r="E29" s="333"/>
      <c r="F29" s="335">
        <v>2000</v>
      </c>
      <c r="G29" s="18"/>
    </row>
    <row r="30" spans="2:7" ht="15" customHeight="1" x14ac:dyDescent="0.2">
      <c r="B30" s="55" t="s">
        <v>332</v>
      </c>
      <c r="C30" s="342"/>
      <c r="D30" s="343" t="s">
        <v>393</v>
      </c>
      <c r="E30" s="333"/>
      <c r="F30" s="335">
        <v>4000</v>
      </c>
      <c r="G30" s="18"/>
    </row>
    <row r="31" spans="2:7" ht="15" customHeight="1" x14ac:dyDescent="0.2">
      <c r="B31" s="55" t="s">
        <v>249</v>
      </c>
      <c r="C31" s="342"/>
      <c r="D31" s="343" t="s">
        <v>394</v>
      </c>
      <c r="E31" s="333" t="s">
        <v>1151</v>
      </c>
      <c r="F31" s="335">
        <v>8000</v>
      </c>
      <c r="G31" s="18"/>
    </row>
    <row r="32" spans="2:7" ht="15" customHeight="1" x14ac:dyDescent="0.2">
      <c r="B32" s="55" t="s">
        <v>249</v>
      </c>
      <c r="C32" s="342"/>
      <c r="D32" s="343" t="s">
        <v>399</v>
      </c>
      <c r="E32" s="333" t="s">
        <v>1152</v>
      </c>
      <c r="F32" s="335">
        <v>8000</v>
      </c>
      <c r="G32" s="18"/>
    </row>
    <row r="33" spans="2:7" ht="15" customHeight="1" x14ac:dyDescent="0.2">
      <c r="B33" s="55" t="s">
        <v>271</v>
      </c>
      <c r="C33" s="342"/>
      <c r="D33" s="343" t="s">
        <v>510</v>
      </c>
      <c r="E33" s="333"/>
      <c r="F33" s="335">
        <v>8000</v>
      </c>
      <c r="G33" s="18"/>
    </row>
    <row r="34" spans="2:7" ht="15" customHeight="1" x14ac:dyDescent="0.2">
      <c r="B34" s="55" t="s">
        <v>250</v>
      </c>
      <c r="C34" s="342"/>
      <c r="D34" s="343" t="s">
        <v>395</v>
      </c>
      <c r="E34" s="333"/>
      <c r="F34" s="335">
        <v>8000</v>
      </c>
      <c r="G34" s="18"/>
    </row>
    <row r="35" spans="2:7" ht="15" customHeight="1" x14ac:dyDescent="0.2">
      <c r="B35" s="55" t="s">
        <v>247</v>
      </c>
      <c r="C35" s="342"/>
      <c r="D35" s="343" t="s">
        <v>396</v>
      </c>
      <c r="E35" s="333"/>
      <c r="F35" s="335">
        <v>8000</v>
      </c>
      <c r="G35" s="18"/>
    </row>
    <row r="36" spans="2:7" ht="15" customHeight="1" x14ac:dyDescent="0.2">
      <c r="B36" s="55" t="s">
        <v>272</v>
      </c>
      <c r="C36" s="342"/>
      <c r="D36" s="343" t="s">
        <v>397</v>
      </c>
      <c r="E36" s="333"/>
      <c r="F36" s="335">
        <v>8000</v>
      </c>
      <c r="G36" s="18"/>
    </row>
    <row r="37" spans="2:7" ht="15" customHeight="1" x14ac:dyDescent="0.2">
      <c r="B37" s="55" t="s">
        <v>946</v>
      </c>
      <c r="C37" s="342"/>
      <c r="D37" s="343" t="s">
        <v>517</v>
      </c>
      <c r="E37" s="333" t="s">
        <v>1181</v>
      </c>
      <c r="F37" s="335">
        <v>8000</v>
      </c>
      <c r="G37" s="18"/>
    </row>
    <row r="38" spans="2:7" ht="15" customHeight="1" x14ac:dyDescent="0.2">
      <c r="B38" s="55" t="s">
        <v>614</v>
      </c>
      <c r="C38" s="342"/>
      <c r="D38" s="343" t="s">
        <v>388</v>
      </c>
      <c r="E38" s="348" t="s">
        <v>1182</v>
      </c>
      <c r="F38" s="350">
        <v>8000</v>
      </c>
      <c r="G38" s="18"/>
    </row>
    <row r="39" spans="2:7" ht="15" customHeight="1" x14ac:dyDescent="0.2">
      <c r="B39" s="55" t="s">
        <v>263</v>
      </c>
      <c r="C39" s="342"/>
      <c r="D39" s="343" t="s">
        <v>386</v>
      </c>
      <c r="E39" s="348" t="s">
        <v>692</v>
      </c>
      <c r="F39" s="350">
        <v>8000</v>
      </c>
      <c r="G39" s="18"/>
    </row>
    <row r="40" spans="2:7" ht="15" customHeight="1" x14ac:dyDescent="0.2">
      <c r="B40" s="55" t="s">
        <v>263</v>
      </c>
      <c r="C40" s="342"/>
      <c r="D40" s="343" t="s">
        <v>580</v>
      </c>
      <c r="E40" s="348" t="s">
        <v>1183</v>
      </c>
      <c r="F40" s="350">
        <v>8000</v>
      </c>
      <c r="G40" s="18"/>
    </row>
    <row r="41" spans="2:7" ht="15" customHeight="1" x14ac:dyDescent="0.2">
      <c r="B41" s="55" t="s">
        <v>263</v>
      </c>
      <c r="C41" s="342"/>
      <c r="D41" s="343" t="s">
        <v>524</v>
      </c>
      <c r="E41" s="348" t="s">
        <v>1184</v>
      </c>
      <c r="F41" s="350">
        <v>8000</v>
      </c>
      <c r="G41" s="18"/>
    </row>
    <row r="42" spans="2:7" ht="15" customHeight="1" x14ac:dyDescent="0.2">
      <c r="B42" s="55" t="s">
        <v>263</v>
      </c>
      <c r="C42" s="342"/>
      <c r="D42" s="343" t="s">
        <v>581</v>
      </c>
      <c r="E42" s="348" t="s">
        <v>1185</v>
      </c>
      <c r="F42" s="350">
        <v>8000</v>
      </c>
      <c r="G42" s="18"/>
    </row>
    <row r="43" spans="2:7" ht="15" customHeight="1" thickBot="1" x14ac:dyDescent="0.25">
      <c r="B43" s="68" t="s">
        <v>1101</v>
      </c>
      <c r="C43" s="354" t="s">
        <v>1101</v>
      </c>
      <c r="D43" s="345"/>
      <c r="E43" s="339"/>
      <c r="F43" s="336"/>
    </row>
    <row r="44" spans="2:7" ht="15" customHeight="1" x14ac:dyDescent="0.2">
      <c r="B44" s="32"/>
      <c r="C44" s="40"/>
      <c r="D44" s="40"/>
      <c r="E44" s="16"/>
      <c r="F44" s="34"/>
    </row>
    <row r="45" spans="2:7" ht="15" customHeight="1" thickBot="1" x14ac:dyDescent="0.25">
      <c r="B45" s="514" t="s">
        <v>252</v>
      </c>
      <c r="C45" s="515"/>
      <c r="D45" s="515"/>
      <c r="E45" s="515"/>
      <c r="F45" s="515"/>
    </row>
    <row r="46" spans="2:7" ht="15" customHeight="1" thickBot="1" x14ac:dyDescent="0.25">
      <c r="B46" s="22" t="s">
        <v>236</v>
      </c>
      <c r="C46" s="23" t="s">
        <v>598</v>
      </c>
      <c r="D46" s="23" t="s">
        <v>597</v>
      </c>
      <c r="E46" s="23" t="s">
        <v>237</v>
      </c>
      <c r="F46" s="24" t="s">
        <v>238</v>
      </c>
    </row>
    <row r="47" spans="2:7" ht="15" customHeight="1" x14ac:dyDescent="0.2">
      <c r="B47" s="83" t="s">
        <v>274</v>
      </c>
      <c r="C47" s="340" t="s">
        <v>1186</v>
      </c>
      <c r="D47" s="341" t="s">
        <v>577</v>
      </c>
      <c r="E47" s="332"/>
      <c r="F47" s="317"/>
    </row>
    <row r="48" spans="2:7" ht="15" customHeight="1" x14ac:dyDescent="0.2">
      <c r="B48" s="55" t="s">
        <v>363</v>
      </c>
      <c r="C48" s="342" t="s">
        <v>1187</v>
      </c>
      <c r="D48" s="343" t="s">
        <v>540</v>
      </c>
      <c r="E48" s="333"/>
      <c r="F48" s="335"/>
    </row>
    <row r="49" spans="2:6" ht="15" customHeight="1" x14ac:dyDescent="0.2">
      <c r="B49" s="55" t="s">
        <v>270</v>
      </c>
      <c r="C49" s="342" t="s">
        <v>1188</v>
      </c>
      <c r="D49" s="343" t="s">
        <v>538</v>
      </c>
      <c r="E49" s="333"/>
      <c r="F49" s="335"/>
    </row>
    <row r="50" spans="2:6" ht="15" customHeight="1" thickBot="1" x14ac:dyDescent="0.25">
      <c r="B50" s="68" t="s">
        <v>1101</v>
      </c>
      <c r="C50" s="354" t="s">
        <v>1101</v>
      </c>
      <c r="D50" s="345"/>
      <c r="E50" s="339"/>
      <c r="F50" s="336"/>
    </row>
    <row r="51" spans="2:6" ht="15" customHeight="1" x14ac:dyDescent="0.2">
      <c r="B51" s="29"/>
      <c r="C51" s="18"/>
      <c r="D51" s="18"/>
      <c r="E51" s="16"/>
      <c r="F51" s="34"/>
    </row>
    <row r="52" spans="2:6" ht="15" customHeight="1" x14ac:dyDescent="0.2">
      <c r="B52" s="29"/>
      <c r="C52" s="18"/>
      <c r="D52" s="18"/>
      <c r="E52" s="16"/>
      <c r="F52" s="34"/>
    </row>
    <row r="53" spans="2:6" ht="15" customHeight="1" x14ac:dyDescent="0.2">
      <c r="B53" s="29"/>
      <c r="C53" s="18"/>
      <c r="D53" s="18"/>
      <c r="E53" s="16"/>
      <c r="F53" s="34"/>
    </row>
    <row r="54" spans="2:6" ht="12.75" customHeight="1" x14ac:dyDescent="0.2">
      <c r="B54" s="29"/>
      <c r="C54" s="18"/>
      <c r="D54" s="18"/>
      <c r="E54" s="16"/>
      <c r="F54" s="34"/>
    </row>
    <row r="55" spans="2:6" x14ac:dyDescent="0.2">
      <c r="B55" s="29"/>
      <c r="C55" s="18"/>
      <c r="D55" s="18"/>
      <c r="E55" s="16"/>
      <c r="F55" s="34"/>
    </row>
    <row r="56" spans="2:6" x14ac:dyDescent="0.2">
      <c r="B56" s="29"/>
      <c r="C56" s="18"/>
      <c r="D56" s="18"/>
      <c r="E56" s="16"/>
      <c r="F56" s="34"/>
    </row>
    <row r="57" spans="2:6" x14ac:dyDescent="0.2">
      <c r="B57" s="29"/>
      <c r="C57" s="18"/>
      <c r="D57" s="18"/>
      <c r="E57" s="16"/>
      <c r="F57" s="34"/>
    </row>
  </sheetData>
  <sheetProtection algorithmName="SHA-512" hashValue="R+rO050qcYLHup2IVkiwW36keeYqodnLCc8NCTAm/m1GmBqq146VnBAzWmoJFAf38o5dBT76AtRyMsUmox5zxw==" saltValue="tHXDBUF08hOypy1ZmV9JNQ==" spinCount="100000" sheet="1" objects="1" scenarios="1"/>
  <mergeCells count="4">
    <mergeCell ref="F3:F5"/>
    <mergeCell ref="B45:F45"/>
    <mergeCell ref="B13:F13"/>
    <mergeCell ref="B26:F26"/>
  </mergeCells>
  <printOptions horizontalCentered="1"/>
  <pageMargins left="0" right="0" top="0.78740157480314965" bottom="0.19685039370078741" header="0.31496062992125984" footer="0.31496062992125984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13">
    <pageSetUpPr fitToPage="1"/>
  </sheetPr>
  <dimension ref="B1:G5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7.710937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710937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10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275</v>
      </c>
      <c r="E9" s="16"/>
      <c r="F9" s="34"/>
    </row>
    <row r="10" spans="2:7" s="39" customFormat="1" ht="17.25" customHeight="1" x14ac:dyDescent="0.25">
      <c r="B10" s="35" t="s">
        <v>1189</v>
      </c>
      <c r="C10" s="36"/>
      <c r="D10" s="36"/>
      <c r="E10" s="37"/>
      <c r="F10" s="38"/>
    </row>
    <row r="11" spans="2:7" s="39" customFormat="1" ht="17.25" customHeight="1" x14ac:dyDescent="0.25">
      <c r="B11" s="35" t="s">
        <v>1190</v>
      </c>
      <c r="C11" s="36"/>
      <c r="D11" s="36"/>
      <c r="E11" s="37"/>
      <c r="F11" s="38"/>
    </row>
    <row r="12" spans="2:7" s="39" customFormat="1" ht="17.25" customHeight="1" x14ac:dyDescent="0.25">
      <c r="B12" s="35" t="s">
        <v>1191</v>
      </c>
      <c r="C12" s="36"/>
      <c r="D12" s="36"/>
      <c r="E12" s="37"/>
      <c r="F12" s="38"/>
    </row>
    <row r="13" spans="2:7" x14ac:dyDescent="0.2">
      <c r="B13" s="93" t="s">
        <v>650</v>
      </c>
      <c r="E13" s="16"/>
      <c r="F13" s="34"/>
    </row>
    <row r="14" spans="2:7" ht="27" customHeight="1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253</v>
      </c>
      <c r="C16" s="340"/>
      <c r="D16" s="341" t="s">
        <v>379</v>
      </c>
      <c r="E16" s="351" t="s">
        <v>1157</v>
      </c>
      <c r="F16" s="352"/>
      <c r="G16" s="15"/>
    </row>
    <row r="17" spans="2:6" ht="15" customHeight="1" x14ac:dyDescent="0.2">
      <c r="B17" s="55" t="s">
        <v>253</v>
      </c>
      <c r="C17" s="342"/>
      <c r="D17" s="343" t="s">
        <v>380</v>
      </c>
      <c r="E17" s="353" t="s">
        <v>1158</v>
      </c>
      <c r="F17" s="347"/>
    </row>
    <row r="18" spans="2:6" ht="15" customHeight="1" x14ac:dyDescent="0.2">
      <c r="B18" s="55" t="s">
        <v>362</v>
      </c>
      <c r="C18" s="342"/>
      <c r="D18" s="343" t="s">
        <v>496</v>
      </c>
      <c r="E18" s="353"/>
      <c r="F18" s="347"/>
    </row>
    <row r="19" spans="2:6" ht="15" customHeight="1" x14ac:dyDescent="0.2">
      <c r="B19" s="55" t="s">
        <v>256</v>
      </c>
      <c r="C19" s="342"/>
      <c r="D19" s="343" t="s">
        <v>460</v>
      </c>
      <c r="E19" s="353" t="s">
        <v>1159</v>
      </c>
      <c r="F19" s="347"/>
    </row>
    <row r="20" spans="2:6" ht="15" customHeight="1" x14ac:dyDescent="0.2">
      <c r="B20" s="55" t="s">
        <v>608</v>
      </c>
      <c r="C20" s="342"/>
      <c r="D20" s="343" t="s">
        <v>498</v>
      </c>
      <c r="E20" s="333" t="s">
        <v>1168</v>
      </c>
      <c r="F20" s="347"/>
    </row>
    <row r="21" spans="2:6" ht="15" customHeight="1" x14ac:dyDescent="0.2">
      <c r="B21" s="55" t="s">
        <v>256</v>
      </c>
      <c r="C21" s="342"/>
      <c r="D21" s="343" t="s">
        <v>461</v>
      </c>
      <c r="E21" s="353" t="s">
        <v>1160</v>
      </c>
      <c r="F21" s="347"/>
    </row>
    <row r="22" spans="2:6" ht="15" customHeight="1" x14ac:dyDescent="0.2">
      <c r="B22" s="55" t="s">
        <v>257</v>
      </c>
      <c r="C22" s="342"/>
      <c r="D22" s="343" t="s">
        <v>507</v>
      </c>
      <c r="E22" s="353" t="s">
        <v>1161</v>
      </c>
      <c r="F22" s="347"/>
    </row>
    <row r="23" spans="2:6" ht="15" customHeight="1" x14ac:dyDescent="0.2">
      <c r="B23" s="55" t="s">
        <v>258</v>
      </c>
      <c r="C23" s="342"/>
      <c r="D23" s="343" t="s">
        <v>604</v>
      </c>
      <c r="E23" s="353"/>
      <c r="F23" s="347"/>
    </row>
    <row r="24" spans="2:6" ht="15" customHeight="1" thickBot="1" x14ac:dyDescent="0.25">
      <c r="B24" s="68" t="s">
        <v>1101</v>
      </c>
      <c r="C24" s="354" t="s">
        <v>1101</v>
      </c>
      <c r="D24" s="354"/>
      <c r="E24" s="355"/>
      <c r="F24" s="356"/>
    </row>
    <row r="25" spans="2:6" ht="15" customHeight="1" x14ac:dyDescent="0.2">
      <c r="B25" s="32"/>
      <c r="C25" s="40"/>
      <c r="D25" s="40"/>
      <c r="E25" s="16"/>
      <c r="F25" s="34"/>
    </row>
    <row r="26" spans="2:6" ht="15" customHeight="1" thickBot="1" x14ac:dyDescent="0.25">
      <c r="B26" s="514" t="s">
        <v>245</v>
      </c>
      <c r="C26" s="515"/>
      <c r="D26" s="515"/>
      <c r="E26" s="515"/>
      <c r="F26" s="515"/>
    </row>
    <row r="27" spans="2:6" ht="15" customHeight="1" thickBot="1" x14ac:dyDescent="0.25">
      <c r="B27" s="22" t="s">
        <v>236</v>
      </c>
      <c r="C27" s="23"/>
      <c r="D27" s="23" t="s">
        <v>597</v>
      </c>
      <c r="E27" s="23" t="s">
        <v>237</v>
      </c>
      <c r="F27" s="24" t="s">
        <v>238</v>
      </c>
    </row>
    <row r="28" spans="2:6" ht="15" customHeight="1" x14ac:dyDescent="0.2">
      <c r="B28" s="83" t="s">
        <v>240</v>
      </c>
      <c r="C28" s="340"/>
      <c r="D28" s="341" t="s">
        <v>392</v>
      </c>
      <c r="E28" s="351" t="s">
        <v>1192</v>
      </c>
      <c r="F28" s="352">
        <v>2000</v>
      </c>
    </row>
    <row r="29" spans="2:6" ht="15" customHeight="1" x14ac:dyDescent="0.2">
      <c r="B29" s="55" t="s">
        <v>240</v>
      </c>
      <c r="C29" s="342"/>
      <c r="D29" s="343" t="s">
        <v>406</v>
      </c>
      <c r="E29" s="353" t="s">
        <v>1193</v>
      </c>
      <c r="F29" s="347">
        <v>2000</v>
      </c>
    </row>
    <row r="30" spans="2:6" ht="15" customHeight="1" x14ac:dyDescent="0.2">
      <c r="B30" s="55" t="s">
        <v>1003</v>
      </c>
      <c r="C30" s="342"/>
      <c r="D30" s="343" t="s">
        <v>575</v>
      </c>
      <c r="E30" s="353"/>
      <c r="F30" s="347">
        <v>4000</v>
      </c>
    </row>
    <row r="31" spans="2:6" ht="15" customHeight="1" x14ac:dyDescent="0.2">
      <c r="B31" s="55" t="s">
        <v>332</v>
      </c>
      <c r="C31" s="342"/>
      <c r="D31" s="343" t="s">
        <v>398</v>
      </c>
      <c r="E31" s="333"/>
      <c r="F31" s="335">
        <v>6000</v>
      </c>
    </row>
    <row r="32" spans="2:6" ht="15" customHeight="1" x14ac:dyDescent="0.2">
      <c r="B32" s="55" t="s">
        <v>249</v>
      </c>
      <c r="C32" s="342"/>
      <c r="D32" s="343" t="s">
        <v>399</v>
      </c>
      <c r="E32" s="333"/>
      <c r="F32" s="335">
        <v>8000</v>
      </c>
    </row>
    <row r="33" spans="2:7" ht="15" customHeight="1" x14ac:dyDescent="0.2">
      <c r="B33" s="55" t="s">
        <v>250</v>
      </c>
      <c r="C33" s="342"/>
      <c r="D33" s="343" t="s">
        <v>395</v>
      </c>
      <c r="E33" s="333"/>
      <c r="F33" s="335">
        <v>8000</v>
      </c>
    </row>
    <row r="34" spans="2:7" ht="15" customHeight="1" x14ac:dyDescent="0.2">
      <c r="B34" s="55" t="s">
        <v>247</v>
      </c>
      <c r="C34" s="342"/>
      <c r="D34" s="343" t="s">
        <v>396</v>
      </c>
      <c r="E34" s="333"/>
      <c r="F34" s="335">
        <v>8000</v>
      </c>
    </row>
    <row r="35" spans="2:7" ht="15" customHeight="1" x14ac:dyDescent="0.2">
      <c r="B35" s="55" t="s">
        <v>272</v>
      </c>
      <c r="C35" s="342"/>
      <c r="D35" s="343" t="s">
        <v>397</v>
      </c>
      <c r="E35" s="333"/>
      <c r="F35" s="335">
        <v>8000</v>
      </c>
      <c r="G35" s="15"/>
    </row>
    <row r="36" spans="2:7" ht="15" customHeight="1" x14ac:dyDescent="0.2">
      <c r="B36" s="55" t="s">
        <v>946</v>
      </c>
      <c r="C36" s="342"/>
      <c r="D36" s="343" t="s">
        <v>517</v>
      </c>
      <c r="E36" s="333" t="s">
        <v>1181</v>
      </c>
      <c r="F36" s="335">
        <v>8000</v>
      </c>
      <c r="G36" s="15"/>
    </row>
    <row r="37" spans="2:7" ht="15" customHeight="1" x14ac:dyDescent="0.2">
      <c r="B37" s="55" t="s">
        <v>614</v>
      </c>
      <c r="C37" s="342"/>
      <c r="D37" s="343" t="s">
        <v>388</v>
      </c>
      <c r="E37" s="333" t="s">
        <v>1182</v>
      </c>
      <c r="F37" s="335">
        <v>8000</v>
      </c>
      <c r="G37" s="15"/>
    </row>
    <row r="38" spans="2:7" ht="15" customHeight="1" x14ac:dyDescent="0.2">
      <c r="B38" s="55" t="s">
        <v>263</v>
      </c>
      <c r="C38" s="342"/>
      <c r="D38" s="343" t="s">
        <v>386</v>
      </c>
      <c r="E38" s="333" t="s">
        <v>692</v>
      </c>
      <c r="F38" s="335">
        <v>8000</v>
      </c>
      <c r="G38" s="15"/>
    </row>
    <row r="39" spans="2:7" ht="15" customHeight="1" x14ac:dyDescent="0.2">
      <c r="B39" s="55" t="s">
        <v>263</v>
      </c>
      <c r="C39" s="342"/>
      <c r="D39" s="343" t="s">
        <v>580</v>
      </c>
      <c r="E39" s="333" t="s">
        <v>1183</v>
      </c>
      <c r="F39" s="335">
        <v>8000</v>
      </c>
      <c r="G39" s="15"/>
    </row>
    <row r="40" spans="2:7" ht="15" customHeight="1" x14ac:dyDescent="0.2">
      <c r="B40" s="55" t="s">
        <v>263</v>
      </c>
      <c r="C40" s="342"/>
      <c r="D40" s="343" t="s">
        <v>524</v>
      </c>
      <c r="E40" s="333" t="s">
        <v>1184</v>
      </c>
      <c r="F40" s="335">
        <v>8000</v>
      </c>
      <c r="G40" s="15"/>
    </row>
    <row r="41" spans="2:7" ht="15" customHeight="1" x14ac:dyDescent="0.2">
      <c r="B41" s="55" t="s">
        <v>263</v>
      </c>
      <c r="C41" s="342"/>
      <c r="D41" s="343" t="s">
        <v>581</v>
      </c>
      <c r="E41" s="333" t="s">
        <v>1185</v>
      </c>
      <c r="F41" s="335">
        <v>8000</v>
      </c>
      <c r="G41" s="15"/>
    </row>
    <row r="42" spans="2:7" ht="15" customHeight="1" thickBot="1" x14ac:dyDescent="0.25">
      <c r="B42" s="68" t="s">
        <v>1101</v>
      </c>
      <c r="C42" s="354" t="s">
        <v>1101</v>
      </c>
      <c r="D42" s="345"/>
      <c r="E42" s="334"/>
      <c r="F42" s="336"/>
      <c r="G42" s="15"/>
    </row>
    <row r="43" spans="2:7" ht="15" customHeight="1" x14ac:dyDescent="0.2">
      <c r="B43" s="32"/>
      <c r="C43" s="40"/>
      <c r="D43" s="40"/>
      <c r="E43" s="16"/>
      <c r="F43" s="34"/>
    </row>
    <row r="44" spans="2:7" ht="15" customHeight="1" thickBot="1" x14ac:dyDescent="0.25">
      <c r="B44" s="514" t="s">
        <v>252</v>
      </c>
      <c r="C44" s="515"/>
      <c r="D44" s="515"/>
      <c r="E44" s="515"/>
      <c r="F44" s="515"/>
    </row>
    <row r="45" spans="2:7" ht="15" customHeight="1" thickBot="1" x14ac:dyDescent="0.25">
      <c r="B45" s="22" t="s">
        <v>236</v>
      </c>
      <c r="C45" s="23"/>
      <c r="D45" s="23" t="s">
        <v>597</v>
      </c>
      <c r="E45" s="23" t="s">
        <v>237</v>
      </c>
      <c r="F45" s="24" t="s">
        <v>238</v>
      </c>
    </row>
    <row r="46" spans="2:7" ht="15" customHeight="1" x14ac:dyDescent="0.2">
      <c r="B46" s="83" t="s">
        <v>254</v>
      </c>
      <c r="C46" s="340"/>
      <c r="D46" s="341" t="s">
        <v>478</v>
      </c>
      <c r="E46" s="332"/>
      <c r="F46" s="317"/>
    </row>
    <row r="47" spans="2:7" ht="15" customHeight="1" x14ac:dyDescent="0.2">
      <c r="B47" s="55" t="s">
        <v>363</v>
      </c>
      <c r="C47" s="342"/>
      <c r="D47" s="343" t="s">
        <v>540</v>
      </c>
      <c r="E47" s="333"/>
      <c r="F47" s="335"/>
    </row>
    <row r="48" spans="2:7" ht="15" customHeight="1" x14ac:dyDescent="0.2">
      <c r="B48" s="55" t="s">
        <v>270</v>
      </c>
      <c r="C48" s="342"/>
      <c r="D48" s="343" t="s">
        <v>474</v>
      </c>
      <c r="E48" s="333"/>
      <c r="F48" s="335"/>
    </row>
    <row r="49" spans="2:6" ht="15" customHeight="1" thickBot="1" x14ac:dyDescent="0.25">
      <c r="B49" s="68" t="s">
        <v>1101</v>
      </c>
      <c r="C49" s="354"/>
      <c r="D49" s="345"/>
      <c r="E49" s="334"/>
      <c r="F49" s="336"/>
    </row>
    <row r="50" spans="2:6" ht="15" customHeight="1" x14ac:dyDescent="0.2">
      <c r="B50" s="29"/>
      <c r="C50" s="18"/>
      <c r="D50" s="18"/>
      <c r="E50" s="16"/>
      <c r="F50" s="34"/>
    </row>
    <row r="51" spans="2:6" x14ac:dyDescent="0.2">
      <c r="B51" s="29"/>
      <c r="C51" s="18"/>
      <c r="D51" s="18"/>
      <c r="E51" s="16"/>
      <c r="F51" s="34"/>
    </row>
    <row r="52" spans="2:6" x14ac:dyDescent="0.2">
      <c r="B52" s="32"/>
      <c r="C52" s="114"/>
      <c r="D52" s="114"/>
      <c r="E52" s="16"/>
      <c r="F52" s="34"/>
    </row>
    <row r="53" spans="2:6" x14ac:dyDescent="0.2">
      <c r="B53" s="32"/>
      <c r="C53" s="114"/>
      <c r="D53" s="114"/>
      <c r="E53" s="16"/>
      <c r="F53" s="34"/>
    </row>
    <row r="54" spans="2:6" x14ac:dyDescent="0.2">
      <c r="B54" s="32"/>
      <c r="C54" s="114"/>
      <c r="D54" s="114"/>
      <c r="E54" s="16"/>
      <c r="F54" s="34"/>
    </row>
    <row r="55" spans="2:6" x14ac:dyDescent="0.2">
      <c r="B55" s="32"/>
      <c r="C55" s="114"/>
      <c r="D55" s="114"/>
      <c r="E55" s="16"/>
      <c r="F55" s="34"/>
    </row>
    <row r="56" spans="2:6" x14ac:dyDescent="0.2">
      <c r="B56" s="32"/>
      <c r="C56" s="114"/>
      <c r="D56" s="114"/>
      <c r="E56" s="16"/>
      <c r="F56" s="34"/>
    </row>
    <row r="57" spans="2:6" x14ac:dyDescent="0.2">
      <c r="B57" s="29"/>
      <c r="C57" s="18"/>
      <c r="D57" s="18"/>
      <c r="E57" s="16"/>
      <c r="F57" s="34"/>
    </row>
  </sheetData>
  <sheetProtection algorithmName="SHA-512" hashValue="4+g6z0vqApt8yf877gvM9DyCwUFnxW6856y+W8GNl7teme4w1NEWiEVdARnXpFr4z4RhCJIECn33rCnoWt1NLQ==" saltValue="t0vAkxoWYi5nGJg15euNkQ==" spinCount="100000" sheet="1" objects="1" scenarios="1"/>
  <mergeCells count="4">
    <mergeCell ref="F3:F5"/>
    <mergeCell ref="B26:F26"/>
    <mergeCell ref="B44:F44"/>
    <mergeCell ref="B14:F14"/>
  </mergeCells>
  <printOptions horizontalCentered="1"/>
  <pageMargins left="0" right="0" top="0.78740157480314965" bottom="0" header="0.31496062992125984" footer="0.31496062992125984"/>
  <pageSetup paperSize="9" scale="73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4"/>
  <dimension ref="B1:G63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7.8554687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3.140625" style="15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  <c r="G2" s="18"/>
    </row>
    <row r="3" spans="2:7" ht="15" customHeight="1" thickTop="1" x14ac:dyDescent="0.2">
      <c r="B3" s="14"/>
      <c r="E3" s="16"/>
      <c r="F3" s="500">
        <v>11</v>
      </c>
      <c r="G3" s="18"/>
    </row>
    <row r="4" spans="2:7" ht="15" customHeight="1" x14ac:dyDescent="0.2">
      <c r="B4" s="14"/>
      <c r="E4" s="16"/>
      <c r="F4" s="516"/>
      <c r="G4" s="18"/>
    </row>
    <row r="5" spans="2:7" ht="15" customHeight="1" thickBot="1" x14ac:dyDescent="0.25">
      <c r="B5" s="14"/>
      <c r="E5" s="16"/>
      <c r="F5" s="517"/>
      <c r="G5" s="18"/>
    </row>
    <row r="6" spans="2:7" ht="15" customHeight="1" thickTop="1" x14ac:dyDescent="0.2">
      <c r="B6" s="14"/>
      <c r="E6" s="16"/>
      <c r="F6" s="34"/>
      <c r="G6" s="18"/>
    </row>
    <row r="7" spans="2:7" ht="15" customHeight="1" x14ac:dyDescent="0.2">
      <c r="B7" s="14"/>
      <c r="E7" s="16"/>
      <c r="F7" s="34"/>
      <c r="G7" s="18"/>
    </row>
    <row r="8" spans="2:7" ht="15" customHeight="1" x14ac:dyDescent="0.2">
      <c r="B8" s="14"/>
      <c r="E8" s="16"/>
      <c r="F8" s="34"/>
      <c r="G8" s="18"/>
    </row>
    <row r="9" spans="2:7" ht="24" customHeight="1" thickBot="1" x14ac:dyDescent="0.4">
      <c r="B9" s="20" t="s">
        <v>276</v>
      </c>
      <c r="E9" s="16"/>
      <c r="F9" s="34"/>
      <c r="G9" s="18"/>
    </row>
    <row r="10" spans="2:7" s="39" customFormat="1" ht="13.5" customHeight="1" x14ac:dyDescent="0.25">
      <c r="B10" s="35" t="s">
        <v>1194</v>
      </c>
      <c r="C10" s="36"/>
      <c r="D10" s="36"/>
      <c r="E10" s="37"/>
      <c r="F10" s="38"/>
      <c r="G10" s="36"/>
    </row>
    <row r="11" spans="2:7" s="39" customFormat="1" ht="13.5" customHeight="1" x14ac:dyDescent="0.25">
      <c r="B11" s="35" t="s">
        <v>1195</v>
      </c>
      <c r="C11" s="36"/>
      <c r="D11" s="36"/>
      <c r="E11" s="37"/>
      <c r="F11" s="38"/>
      <c r="G11" s="36"/>
    </row>
    <row r="12" spans="2:7" s="39" customFormat="1" ht="13.5" customHeight="1" x14ac:dyDescent="0.25">
      <c r="B12" s="35" t="s">
        <v>1196</v>
      </c>
      <c r="C12" s="36"/>
      <c r="D12" s="36"/>
      <c r="E12" s="37"/>
      <c r="F12" s="38"/>
      <c r="G12" s="36"/>
    </row>
    <row r="13" spans="2:7" s="39" customFormat="1" ht="13.5" customHeight="1" x14ac:dyDescent="0.25">
      <c r="B13" s="35" t="s">
        <v>1197</v>
      </c>
      <c r="C13" s="36"/>
      <c r="D13" s="36"/>
      <c r="E13" s="37"/>
      <c r="F13" s="38"/>
      <c r="G13" s="36"/>
    </row>
    <row r="14" spans="2:7" x14ac:dyDescent="0.2">
      <c r="B14" s="93" t="s">
        <v>650</v>
      </c>
      <c r="E14" s="16"/>
      <c r="F14" s="34"/>
    </row>
    <row r="15" spans="2:7" ht="27" customHeight="1" thickBot="1" x14ac:dyDescent="0.25">
      <c r="B15" s="514" t="s">
        <v>235</v>
      </c>
      <c r="C15" s="515"/>
      <c r="D15" s="515"/>
      <c r="E15" s="515"/>
      <c r="F15" s="515"/>
    </row>
    <row r="16" spans="2:7" ht="15" customHeight="1" thickBot="1" x14ac:dyDescent="0.25">
      <c r="B16" s="22" t="s">
        <v>236</v>
      </c>
      <c r="C16" s="23"/>
      <c r="D16" s="23" t="s">
        <v>597</v>
      </c>
      <c r="E16" s="23" t="s">
        <v>237</v>
      </c>
      <c r="F16" s="24" t="s">
        <v>238</v>
      </c>
      <c r="G16" s="18"/>
    </row>
    <row r="17" spans="2:7" ht="15" customHeight="1" x14ac:dyDescent="0.2">
      <c r="B17" s="83" t="s">
        <v>253</v>
      </c>
      <c r="C17" s="340"/>
      <c r="D17" s="341" t="s">
        <v>379</v>
      </c>
      <c r="E17" s="332" t="s">
        <v>1198</v>
      </c>
      <c r="F17" s="317"/>
      <c r="G17" s="18"/>
    </row>
    <row r="18" spans="2:7" ht="15" customHeight="1" x14ac:dyDescent="0.2">
      <c r="B18" s="55" t="s">
        <v>253</v>
      </c>
      <c r="C18" s="342"/>
      <c r="D18" s="343" t="s">
        <v>380</v>
      </c>
      <c r="E18" s="333" t="s">
        <v>1199</v>
      </c>
      <c r="F18" s="335"/>
      <c r="G18" s="18"/>
    </row>
    <row r="19" spans="2:7" ht="15" customHeight="1" x14ac:dyDescent="0.2">
      <c r="B19" s="55" t="s">
        <v>253</v>
      </c>
      <c r="C19" s="342"/>
      <c r="D19" s="343" t="s">
        <v>465</v>
      </c>
      <c r="E19" s="333" t="s">
        <v>1200</v>
      </c>
      <c r="F19" s="335"/>
      <c r="G19" s="18"/>
    </row>
    <row r="20" spans="2:7" ht="15" customHeight="1" x14ac:dyDescent="0.2">
      <c r="B20" s="55" t="s">
        <v>253</v>
      </c>
      <c r="C20" s="342"/>
      <c r="D20" s="343" t="s">
        <v>385</v>
      </c>
      <c r="E20" s="333" t="s">
        <v>1201</v>
      </c>
      <c r="F20" s="335"/>
      <c r="G20" s="18"/>
    </row>
    <row r="21" spans="2:7" ht="15" customHeight="1" x14ac:dyDescent="0.2">
      <c r="B21" s="55" t="s">
        <v>277</v>
      </c>
      <c r="C21" s="342"/>
      <c r="D21" s="343" t="s">
        <v>572</v>
      </c>
      <c r="E21" s="333" t="s">
        <v>1202</v>
      </c>
      <c r="F21" s="335"/>
      <c r="G21" s="18"/>
    </row>
    <row r="22" spans="2:7" ht="15" customHeight="1" x14ac:dyDescent="0.2">
      <c r="B22" s="55" t="s">
        <v>362</v>
      </c>
      <c r="C22" s="342"/>
      <c r="D22" s="343" t="s">
        <v>496</v>
      </c>
      <c r="E22" s="333"/>
      <c r="F22" s="335"/>
      <c r="G22" s="18"/>
    </row>
    <row r="23" spans="2:7" ht="15" customHeight="1" x14ac:dyDescent="0.2">
      <c r="B23" s="55" t="s">
        <v>256</v>
      </c>
      <c r="C23" s="342"/>
      <c r="D23" s="343" t="s">
        <v>460</v>
      </c>
      <c r="E23" s="333" t="s">
        <v>1167</v>
      </c>
      <c r="F23" s="335"/>
      <c r="G23" s="18"/>
    </row>
    <row r="24" spans="2:7" ht="15" customHeight="1" x14ac:dyDescent="0.2">
      <c r="B24" s="55" t="s">
        <v>608</v>
      </c>
      <c r="C24" s="342"/>
      <c r="D24" s="343" t="s">
        <v>498</v>
      </c>
      <c r="E24" s="333" t="s">
        <v>1168</v>
      </c>
      <c r="F24" s="335"/>
      <c r="G24" s="18"/>
    </row>
    <row r="25" spans="2:7" ht="15" customHeight="1" x14ac:dyDescent="0.2">
      <c r="B25" s="55" t="s">
        <v>256</v>
      </c>
      <c r="C25" s="342"/>
      <c r="D25" s="343" t="s">
        <v>461</v>
      </c>
      <c r="E25" s="333" t="s">
        <v>1169</v>
      </c>
      <c r="F25" s="335"/>
      <c r="G25" s="18"/>
    </row>
    <row r="26" spans="2:7" ht="15" customHeight="1" x14ac:dyDescent="0.2">
      <c r="B26" s="55" t="s">
        <v>257</v>
      </c>
      <c r="C26" s="342"/>
      <c r="D26" s="343" t="s">
        <v>507</v>
      </c>
      <c r="E26" s="333" t="s">
        <v>1161</v>
      </c>
      <c r="F26" s="335"/>
      <c r="G26" s="18"/>
    </row>
    <row r="27" spans="2:7" ht="15" customHeight="1" x14ac:dyDescent="0.2">
      <c r="B27" s="55" t="s">
        <v>258</v>
      </c>
      <c r="C27" s="342"/>
      <c r="D27" s="343" t="s">
        <v>604</v>
      </c>
      <c r="E27" s="333" t="s">
        <v>1203</v>
      </c>
      <c r="F27" s="335"/>
      <c r="G27" s="18"/>
    </row>
    <row r="28" spans="2:7" ht="15" customHeight="1" thickBot="1" x14ac:dyDescent="0.25">
      <c r="B28" s="68" t="s">
        <v>1101</v>
      </c>
      <c r="C28" s="354"/>
      <c r="D28" s="345"/>
      <c r="E28" s="334"/>
      <c r="F28" s="336"/>
      <c r="G28" s="18"/>
    </row>
    <row r="29" spans="2:7" ht="15" customHeight="1" x14ac:dyDescent="0.2">
      <c r="B29" s="29"/>
      <c r="C29" s="18"/>
      <c r="D29" s="18"/>
      <c r="E29" s="16"/>
      <c r="F29" s="34"/>
      <c r="G29" s="18"/>
    </row>
    <row r="30" spans="2:7" ht="15" customHeight="1" thickBot="1" x14ac:dyDescent="0.25">
      <c r="B30" s="514" t="s">
        <v>245</v>
      </c>
      <c r="C30" s="515"/>
      <c r="D30" s="515"/>
      <c r="E30" s="515"/>
      <c r="F30" s="515"/>
      <c r="G30" s="18"/>
    </row>
    <row r="31" spans="2:7" ht="15" customHeight="1" thickBot="1" x14ac:dyDescent="0.25">
      <c r="B31" s="22" t="s">
        <v>236</v>
      </c>
      <c r="C31" s="23"/>
      <c r="D31" s="23" t="s">
        <v>597</v>
      </c>
      <c r="E31" s="23" t="s">
        <v>237</v>
      </c>
      <c r="F31" s="24" t="s">
        <v>238</v>
      </c>
      <c r="G31" s="18"/>
    </row>
    <row r="32" spans="2:7" ht="15" customHeight="1" x14ac:dyDescent="0.2">
      <c r="B32" s="83" t="s">
        <v>240</v>
      </c>
      <c r="C32" s="340"/>
      <c r="D32" s="341" t="s">
        <v>392</v>
      </c>
      <c r="E32" s="332" t="s">
        <v>1204</v>
      </c>
      <c r="F32" s="317">
        <v>2000</v>
      </c>
      <c r="G32" s="18"/>
    </row>
    <row r="33" spans="2:7" ht="15" customHeight="1" x14ac:dyDescent="0.2">
      <c r="B33" s="55" t="s">
        <v>240</v>
      </c>
      <c r="C33" s="342"/>
      <c r="D33" s="343" t="s">
        <v>406</v>
      </c>
      <c r="E33" s="333" t="s">
        <v>1205</v>
      </c>
      <c r="F33" s="335">
        <v>2000</v>
      </c>
      <c r="G33" s="18"/>
    </row>
    <row r="34" spans="2:7" ht="15" customHeight="1" x14ac:dyDescent="0.2">
      <c r="B34" s="55" t="s">
        <v>1003</v>
      </c>
      <c r="C34" s="342"/>
      <c r="D34" s="343" t="s">
        <v>575</v>
      </c>
      <c r="E34" s="333"/>
      <c r="F34" s="335">
        <v>4000</v>
      </c>
    </row>
    <row r="35" spans="2:7" ht="15" customHeight="1" x14ac:dyDescent="0.2">
      <c r="B35" s="55" t="s">
        <v>332</v>
      </c>
      <c r="C35" s="342"/>
      <c r="D35" s="343" t="s">
        <v>400</v>
      </c>
      <c r="E35" s="333"/>
      <c r="F35" s="335">
        <v>8000</v>
      </c>
    </row>
    <row r="36" spans="2:7" ht="15" customHeight="1" x14ac:dyDescent="0.2">
      <c r="B36" s="55" t="s">
        <v>249</v>
      </c>
      <c r="C36" s="342"/>
      <c r="D36" s="343" t="s">
        <v>399</v>
      </c>
      <c r="E36" s="333"/>
      <c r="F36" s="335">
        <v>8000</v>
      </c>
    </row>
    <row r="37" spans="2:7" ht="15" customHeight="1" x14ac:dyDescent="0.2">
      <c r="B37" s="55" t="s">
        <v>250</v>
      </c>
      <c r="C37" s="342"/>
      <c r="D37" s="343" t="s">
        <v>395</v>
      </c>
      <c r="E37" s="333"/>
      <c r="F37" s="335">
        <v>8000</v>
      </c>
    </row>
    <row r="38" spans="2:7" ht="15" customHeight="1" x14ac:dyDescent="0.2">
      <c r="B38" s="55" t="s">
        <v>247</v>
      </c>
      <c r="C38" s="342"/>
      <c r="D38" s="343" t="s">
        <v>401</v>
      </c>
      <c r="E38" s="333"/>
      <c r="F38" s="335">
        <v>8000</v>
      </c>
    </row>
    <row r="39" spans="2:7" ht="15" customHeight="1" x14ac:dyDescent="0.2">
      <c r="B39" s="55" t="s">
        <v>272</v>
      </c>
      <c r="C39" s="342"/>
      <c r="D39" s="343" t="s">
        <v>397</v>
      </c>
      <c r="E39" s="333"/>
      <c r="F39" s="335">
        <v>8000</v>
      </c>
    </row>
    <row r="40" spans="2:7" ht="15" customHeight="1" x14ac:dyDescent="0.2">
      <c r="B40" s="55" t="s">
        <v>946</v>
      </c>
      <c r="C40" s="342"/>
      <c r="D40" s="343" t="s">
        <v>517</v>
      </c>
      <c r="E40" s="333" t="s">
        <v>1181</v>
      </c>
      <c r="F40" s="335">
        <v>8000</v>
      </c>
    </row>
    <row r="41" spans="2:7" ht="15" customHeight="1" x14ac:dyDescent="0.2">
      <c r="B41" s="55" t="s">
        <v>614</v>
      </c>
      <c r="C41" s="342"/>
      <c r="D41" s="343" t="s">
        <v>388</v>
      </c>
      <c r="E41" s="333" t="s">
        <v>1182</v>
      </c>
      <c r="F41" s="350">
        <v>8000</v>
      </c>
    </row>
    <row r="42" spans="2:7" ht="15" customHeight="1" x14ac:dyDescent="0.2">
      <c r="B42" s="55" t="s">
        <v>263</v>
      </c>
      <c r="C42" s="342"/>
      <c r="D42" s="343" t="s">
        <v>386</v>
      </c>
      <c r="E42" s="333" t="s">
        <v>692</v>
      </c>
      <c r="F42" s="350">
        <v>8000</v>
      </c>
    </row>
    <row r="43" spans="2:7" ht="15" customHeight="1" x14ac:dyDescent="0.2">
      <c r="B43" s="55" t="s">
        <v>263</v>
      </c>
      <c r="C43" s="342"/>
      <c r="D43" s="343" t="s">
        <v>580</v>
      </c>
      <c r="E43" s="333" t="s">
        <v>1183</v>
      </c>
      <c r="F43" s="350">
        <v>8000</v>
      </c>
    </row>
    <row r="44" spans="2:7" ht="15" customHeight="1" x14ac:dyDescent="0.2">
      <c r="B44" s="55" t="s">
        <v>263</v>
      </c>
      <c r="C44" s="342"/>
      <c r="D44" s="343" t="s">
        <v>524</v>
      </c>
      <c r="E44" s="333" t="s">
        <v>1184</v>
      </c>
      <c r="F44" s="350">
        <v>8000</v>
      </c>
    </row>
    <row r="45" spans="2:7" ht="15" customHeight="1" x14ac:dyDescent="0.2">
      <c r="B45" s="55" t="s">
        <v>263</v>
      </c>
      <c r="C45" s="342"/>
      <c r="D45" s="343" t="s">
        <v>581</v>
      </c>
      <c r="E45" s="333" t="s">
        <v>1185</v>
      </c>
      <c r="F45" s="350">
        <v>8000</v>
      </c>
    </row>
    <row r="46" spans="2:7" ht="15" customHeight="1" thickBot="1" x14ac:dyDescent="0.25">
      <c r="B46" s="68" t="s">
        <v>1101</v>
      </c>
      <c r="C46" s="354"/>
      <c r="D46" s="345"/>
      <c r="E46" s="334"/>
      <c r="F46" s="336"/>
    </row>
    <row r="47" spans="2:7" ht="15" customHeight="1" x14ac:dyDescent="0.2">
      <c r="B47" s="32"/>
      <c r="C47" s="40"/>
      <c r="D47" s="40"/>
      <c r="E47" s="16"/>
      <c r="F47" s="34"/>
    </row>
    <row r="48" spans="2:7" ht="15" customHeight="1" thickBot="1" x14ac:dyDescent="0.25">
      <c r="B48" s="514" t="s">
        <v>252</v>
      </c>
      <c r="C48" s="515"/>
      <c r="D48" s="515"/>
      <c r="E48" s="515"/>
      <c r="F48" s="515"/>
    </row>
    <row r="49" spans="2:6" ht="15" customHeight="1" thickBot="1" x14ac:dyDescent="0.25">
      <c r="B49" s="22" t="s">
        <v>236</v>
      </c>
      <c r="C49" s="23"/>
      <c r="D49" s="23" t="s">
        <v>597</v>
      </c>
      <c r="E49" s="23" t="s">
        <v>237</v>
      </c>
      <c r="F49" s="24" t="s">
        <v>238</v>
      </c>
    </row>
    <row r="50" spans="2:6" ht="15" customHeight="1" x14ac:dyDescent="0.2">
      <c r="B50" s="83" t="s">
        <v>254</v>
      </c>
      <c r="C50" s="340"/>
      <c r="D50" s="341" t="s">
        <v>478</v>
      </c>
      <c r="E50" s="332"/>
      <c r="F50" s="317"/>
    </row>
    <row r="51" spans="2:6" ht="15" customHeight="1" x14ac:dyDescent="0.2">
      <c r="B51" s="55" t="s">
        <v>363</v>
      </c>
      <c r="C51" s="342"/>
      <c r="D51" s="343" t="s">
        <v>540</v>
      </c>
      <c r="E51" s="333"/>
      <c r="F51" s="335"/>
    </row>
    <row r="52" spans="2:6" ht="15" customHeight="1" x14ac:dyDescent="0.2">
      <c r="B52" s="55" t="s">
        <v>270</v>
      </c>
      <c r="C52" s="342"/>
      <c r="D52" s="343" t="s">
        <v>474</v>
      </c>
      <c r="E52" s="333" t="s">
        <v>1206</v>
      </c>
      <c r="F52" s="335"/>
    </row>
    <row r="53" spans="2:6" ht="15" customHeight="1" thickBot="1" x14ac:dyDescent="0.25">
      <c r="B53" s="68" t="s">
        <v>1101</v>
      </c>
      <c r="C53" s="354" t="s">
        <v>1101</v>
      </c>
      <c r="D53" s="349"/>
      <c r="E53" s="334"/>
      <c r="F53" s="336"/>
    </row>
    <row r="54" spans="2:6" ht="15" customHeight="1" x14ac:dyDescent="0.2">
      <c r="B54" s="29"/>
      <c r="C54" s="18"/>
      <c r="D54" s="18"/>
      <c r="E54" s="16"/>
      <c r="F54" s="34"/>
    </row>
    <row r="55" spans="2:6" x14ac:dyDescent="0.2">
      <c r="B55" s="29"/>
      <c r="C55" s="18"/>
      <c r="D55" s="18"/>
      <c r="E55" s="16"/>
      <c r="F55" s="34"/>
    </row>
    <row r="56" spans="2:6" x14ac:dyDescent="0.2">
      <c r="B56" s="32"/>
      <c r="C56" s="33"/>
      <c r="D56" s="33"/>
      <c r="E56" s="116"/>
      <c r="F56" s="34"/>
    </row>
    <row r="57" spans="2:6" x14ac:dyDescent="0.2">
      <c r="B57" s="32"/>
      <c r="C57" s="33"/>
      <c r="D57" s="33"/>
      <c r="E57" s="116"/>
      <c r="F57" s="34"/>
    </row>
    <row r="58" spans="2:6" x14ac:dyDescent="0.2">
      <c r="B58" s="32"/>
      <c r="C58" s="33"/>
      <c r="D58" s="33"/>
      <c r="E58" s="116"/>
      <c r="F58" s="34"/>
    </row>
    <row r="59" spans="2:6" x14ac:dyDescent="0.2">
      <c r="B59" s="32"/>
      <c r="C59" s="33"/>
      <c r="D59" s="33"/>
      <c r="E59" s="116"/>
      <c r="F59" s="34"/>
    </row>
    <row r="60" spans="2:6" x14ac:dyDescent="0.2">
      <c r="B60" s="29"/>
      <c r="C60" s="18"/>
      <c r="D60" s="18"/>
      <c r="E60" s="116"/>
      <c r="F60" s="34"/>
    </row>
    <row r="61" spans="2:6" x14ac:dyDescent="0.2">
      <c r="B61" s="29"/>
      <c r="C61" s="18"/>
      <c r="D61" s="18"/>
      <c r="E61" s="16"/>
      <c r="F61" s="34"/>
    </row>
    <row r="62" spans="2:6" x14ac:dyDescent="0.2">
      <c r="B62" s="32"/>
      <c r="C62" s="40"/>
      <c r="D62" s="40"/>
      <c r="E62" s="117"/>
      <c r="F62" s="34"/>
    </row>
    <row r="63" spans="2:6" x14ac:dyDescent="0.2">
      <c r="B63" s="32"/>
      <c r="C63" s="40"/>
      <c r="D63" s="40"/>
      <c r="E63" s="117"/>
      <c r="F63" s="34"/>
    </row>
  </sheetData>
  <sheetProtection algorithmName="SHA-512" hashValue="65dR8G5nNMJw8h9vJhM1FozOWe9XbkW8oyX9s+zcl56y8QfZzZWCqSTDV0aZTj/LwXCbh2lVCixg4t/LpT7M1g==" saltValue="cJFbbV0MyC1oyDJWTU530A==" spinCount="100000" sheet="1" objects="1" scenarios="1"/>
  <mergeCells count="4">
    <mergeCell ref="F3:F5"/>
    <mergeCell ref="B15:F15"/>
    <mergeCell ref="B30:F30"/>
    <mergeCell ref="B48:F48"/>
  </mergeCells>
  <printOptions horizontalCentered="1"/>
  <pageMargins left="0" right="0" top="0.39370078740157483" bottom="0" header="0.31496062992125984" footer="0.31496062992125984"/>
  <pageSetup paperSize="9" scale="75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15"/>
  <dimension ref="B1:G60"/>
  <sheetViews>
    <sheetView showGridLines="0" showRowColHeaders="0" topLeftCell="A22" workbookViewId="0">
      <selection activeCell="E49" sqref="E49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0.140625" style="15" customWidth="1"/>
    <col min="4" max="4" width="32.7109375" style="15" customWidth="1"/>
    <col min="5" max="5" width="28.7109375" style="17" customWidth="1"/>
    <col min="6" max="6" width="12.7109375" style="15" customWidth="1"/>
    <col min="7" max="7" width="2.28515625" style="15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  <c r="G2" s="18"/>
    </row>
    <row r="3" spans="2:7" ht="15" customHeight="1" thickTop="1" x14ac:dyDescent="0.2">
      <c r="B3" s="14"/>
      <c r="E3" s="16"/>
      <c r="F3" s="500">
        <v>12</v>
      </c>
      <c r="G3" s="18"/>
    </row>
    <row r="4" spans="2:7" ht="15" customHeight="1" x14ac:dyDescent="0.2">
      <c r="B4" s="14"/>
      <c r="E4" s="16"/>
      <c r="F4" s="516"/>
      <c r="G4" s="18"/>
    </row>
    <row r="5" spans="2:7" ht="15" customHeight="1" thickBot="1" x14ac:dyDescent="0.25">
      <c r="B5" s="14"/>
      <c r="E5" s="16"/>
      <c r="F5" s="517"/>
      <c r="G5" s="18"/>
    </row>
    <row r="6" spans="2:7" ht="15" customHeight="1" thickTop="1" x14ac:dyDescent="0.2">
      <c r="B6" s="14"/>
      <c r="E6" s="16"/>
      <c r="F6" s="34"/>
      <c r="G6" s="18"/>
    </row>
    <row r="7" spans="2:7" ht="15" customHeight="1" x14ac:dyDescent="0.2">
      <c r="B7" s="14"/>
      <c r="E7" s="16"/>
      <c r="F7" s="34"/>
      <c r="G7" s="18"/>
    </row>
    <row r="8" spans="2:7" ht="15" customHeight="1" x14ac:dyDescent="0.2">
      <c r="B8" s="14"/>
      <c r="E8" s="16"/>
      <c r="F8" s="34"/>
      <c r="G8" s="18"/>
    </row>
    <row r="9" spans="2:7" ht="24" thickBot="1" x14ac:dyDescent="0.4">
      <c r="B9" s="20" t="s">
        <v>278</v>
      </c>
      <c r="E9" s="16"/>
      <c r="F9" s="34"/>
      <c r="G9" s="18"/>
    </row>
    <row r="10" spans="2:7" s="39" customFormat="1" ht="17.25" customHeight="1" x14ac:dyDescent="0.25">
      <c r="B10" s="35" t="s">
        <v>1207</v>
      </c>
      <c r="C10" s="36"/>
      <c r="D10" s="36"/>
      <c r="E10" s="37"/>
      <c r="F10" s="38"/>
      <c r="G10" s="113"/>
    </row>
    <row r="11" spans="2:7" s="39" customFormat="1" ht="17.25" customHeight="1" x14ac:dyDescent="0.25">
      <c r="B11" s="35" t="s">
        <v>1208</v>
      </c>
      <c r="C11" s="36"/>
      <c r="D11" s="36"/>
      <c r="E11" s="37"/>
      <c r="F11" s="38"/>
      <c r="G11" s="113"/>
    </row>
    <row r="12" spans="2:7" x14ac:dyDescent="0.2">
      <c r="B12" s="93" t="s">
        <v>650</v>
      </c>
      <c r="E12" s="16"/>
      <c r="F12" s="34"/>
      <c r="G12" s="18"/>
    </row>
    <row r="13" spans="2:7" ht="27" customHeight="1" thickBot="1" x14ac:dyDescent="0.25">
      <c r="B13" s="514" t="s">
        <v>235</v>
      </c>
      <c r="C13" s="515"/>
      <c r="D13" s="515"/>
      <c r="E13" s="515"/>
      <c r="F13" s="515"/>
      <c r="G13" s="18"/>
    </row>
    <row r="14" spans="2:7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8"/>
    </row>
    <row r="15" spans="2:7" ht="15" customHeight="1" x14ac:dyDescent="0.2">
      <c r="B15" s="83" t="s">
        <v>609</v>
      </c>
      <c r="C15" s="340"/>
      <c r="D15" s="357" t="s">
        <v>603</v>
      </c>
      <c r="E15" s="332" t="s">
        <v>752</v>
      </c>
      <c r="F15" s="317"/>
      <c r="G15" s="18"/>
    </row>
    <row r="16" spans="2:7" ht="15" customHeight="1" x14ac:dyDescent="0.2">
      <c r="B16" s="55" t="s">
        <v>243</v>
      </c>
      <c r="C16" s="342"/>
      <c r="D16" s="343" t="s">
        <v>453</v>
      </c>
      <c r="E16" s="333" t="s">
        <v>1179</v>
      </c>
      <c r="F16" s="335"/>
      <c r="G16" s="18"/>
    </row>
    <row r="17" spans="2:7" ht="15" customHeight="1" x14ac:dyDescent="0.2">
      <c r="B17" s="55" t="s">
        <v>362</v>
      </c>
      <c r="C17" s="342"/>
      <c r="D17" s="343" t="s">
        <v>496</v>
      </c>
      <c r="E17" s="333"/>
      <c r="F17" s="335"/>
      <c r="G17" s="18"/>
    </row>
    <row r="18" spans="2:7" ht="15" customHeight="1" x14ac:dyDescent="0.2">
      <c r="B18" s="55" t="s">
        <v>244</v>
      </c>
      <c r="C18" s="342"/>
      <c r="D18" s="343" t="s">
        <v>448</v>
      </c>
      <c r="E18" s="333" t="s">
        <v>1179</v>
      </c>
      <c r="F18" s="335"/>
      <c r="G18" s="18"/>
    </row>
    <row r="19" spans="2:7" ht="15" customHeight="1" x14ac:dyDescent="0.2">
      <c r="B19" s="55" t="s">
        <v>256</v>
      </c>
      <c r="C19" s="342"/>
      <c r="D19" s="343" t="s">
        <v>460</v>
      </c>
      <c r="E19" s="333" t="s">
        <v>1159</v>
      </c>
      <c r="F19" s="335"/>
      <c r="G19" s="18"/>
    </row>
    <row r="20" spans="2:7" ht="15" customHeight="1" x14ac:dyDescent="0.2">
      <c r="B20" s="55" t="s">
        <v>608</v>
      </c>
      <c r="C20" s="342"/>
      <c r="D20" s="343" t="s">
        <v>498</v>
      </c>
      <c r="E20" s="333" t="s">
        <v>1168</v>
      </c>
      <c r="F20" s="335"/>
      <c r="G20" s="18"/>
    </row>
    <row r="21" spans="2:7" ht="15" customHeight="1" x14ac:dyDescent="0.2">
      <c r="B21" s="55" t="s">
        <v>256</v>
      </c>
      <c r="C21" s="342"/>
      <c r="D21" s="343" t="s">
        <v>461</v>
      </c>
      <c r="E21" s="333" t="s">
        <v>1160</v>
      </c>
      <c r="F21" s="335"/>
      <c r="G21" s="18"/>
    </row>
    <row r="22" spans="2:7" ht="15" customHeight="1" x14ac:dyDescent="0.2">
      <c r="B22" s="55" t="s">
        <v>257</v>
      </c>
      <c r="C22" s="342"/>
      <c r="D22" s="343" t="s">
        <v>507</v>
      </c>
      <c r="E22" s="333" t="s">
        <v>1161</v>
      </c>
      <c r="F22" s="335"/>
      <c r="G22" s="18"/>
    </row>
    <row r="23" spans="2:7" ht="15" customHeight="1" x14ac:dyDescent="0.2">
      <c r="B23" s="55" t="s">
        <v>258</v>
      </c>
      <c r="C23" s="342"/>
      <c r="D23" s="343" t="s">
        <v>604</v>
      </c>
      <c r="E23" s="333" t="s">
        <v>1209</v>
      </c>
      <c r="F23" s="335"/>
      <c r="G23" s="18"/>
    </row>
    <row r="24" spans="2:7" ht="15" customHeight="1" x14ac:dyDescent="0.2">
      <c r="B24" s="55" t="s">
        <v>279</v>
      </c>
      <c r="C24" s="342"/>
      <c r="D24" s="343" t="s">
        <v>458</v>
      </c>
      <c r="E24" s="333" t="s">
        <v>1210</v>
      </c>
      <c r="F24" s="335"/>
      <c r="G24" s="18"/>
    </row>
    <row r="25" spans="2:7" ht="15" customHeight="1" thickBot="1" x14ac:dyDescent="0.25">
      <c r="B25" s="68" t="s">
        <v>1101</v>
      </c>
      <c r="C25" s="354" t="s">
        <v>1101</v>
      </c>
      <c r="D25" s="345"/>
      <c r="E25" s="334"/>
      <c r="F25" s="336"/>
      <c r="G25" s="18"/>
    </row>
    <row r="26" spans="2:7" ht="15" customHeight="1" x14ac:dyDescent="0.2">
      <c r="B26" s="29"/>
      <c r="C26" s="18"/>
      <c r="D26" s="18"/>
      <c r="E26" s="16"/>
      <c r="F26" s="34"/>
      <c r="G26" s="18"/>
    </row>
    <row r="27" spans="2:7" ht="15" customHeight="1" thickBot="1" x14ac:dyDescent="0.25">
      <c r="B27" s="514" t="s">
        <v>245</v>
      </c>
      <c r="C27" s="515"/>
      <c r="D27" s="515"/>
      <c r="E27" s="515"/>
      <c r="F27" s="515"/>
      <c r="G27" s="18"/>
    </row>
    <row r="28" spans="2:7" ht="15" customHeight="1" thickBot="1" x14ac:dyDescent="0.25">
      <c r="B28" s="22" t="s">
        <v>236</v>
      </c>
      <c r="C28" s="23"/>
      <c r="D28" s="23" t="s">
        <v>597</v>
      </c>
      <c r="E28" s="23" t="s">
        <v>237</v>
      </c>
      <c r="F28" s="24" t="s">
        <v>238</v>
      </c>
      <c r="G28" s="18"/>
    </row>
    <row r="29" spans="2:7" ht="15" customHeight="1" x14ac:dyDescent="0.2">
      <c r="B29" s="83" t="s">
        <v>240</v>
      </c>
      <c r="C29" s="340"/>
      <c r="D29" s="341" t="s">
        <v>409</v>
      </c>
      <c r="E29" s="332"/>
      <c r="F29" s="317">
        <v>2000</v>
      </c>
      <c r="G29" s="18"/>
    </row>
    <row r="30" spans="2:7" ht="15" customHeight="1" x14ac:dyDescent="0.2">
      <c r="B30" s="55" t="s">
        <v>1003</v>
      </c>
      <c r="C30" s="342"/>
      <c r="D30" s="343" t="s">
        <v>575</v>
      </c>
      <c r="E30" s="333" t="s">
        <v>664</v>
      </c>
      <c r="F30" s="335">
        <v>4000</v>
      </c>
      <c r="G30" s="18"/>
    </row>
    <row r="31" spans="2:7" ht="15" customHeight="1" x14ac:dyDescent="0.2">
      <c r="B31" s="55" t="s">
        <v>332</v>
      </c>
      <c r="C31" s="342"/>
      <c r="D31" s="343" t="s">
        <v>410</v>
      </c>
      <c r="E31" s="333"/>
      <c r="F31" s="335">
        <v>8000</v>
      </c>
      <c r="G31" s="18"/>
    </row>
    <row r="32" spans="2:7" ht="15" customHeight="1" x14ac:dyDescent="0.2">
      <c r="B32" s="55" t="s">
        <v>249</v>
      </c>
      <c r="C32" s="342"/>
      <c r="D32" s="343" t="s">
        <v>513</v>
      </c>
      <c r="E32" s="333" t="s">
        <v>1152</v>
      </c>
      <c r="F32" s="335">
        <v>8000</v>
      </c>
      <c r="G32" s="18"/>
    </row>
    <row r="33" spans="2:7" ht="15" customHeight="1" x14ac:dyDescent="0.2">
      <c r="B33" s="55" t="s">
        <v>249</v>
      </c>
      <c r="C33" s="342"/>
      <c r="D33" s="343" t="s">
        <v>411</v>
      </c>
      <c r="E33" s="333" t="s">
        <v>1151</v>
      </c>
      <c r="F33" s="335">
        <v>8000</v>
      </c>
      <c r="G33" s="18"/>
    </row>
    <row r="34" spans="2:7" ht="15" customHeight="1" x14ac:dyDescent="0.2">
      <c r="B34" s="55" t="s">
        <v>271</v>
      </c>
      <c r="C34" s="342"/>
      <c r="D34" s="343" t="s">
        <v>510</v>
      </c>
      <c r="E34" s="333" t="s">
        <v>1151</v>
      </c>
      <c r="F34" s="335">
        <v>8000</v>
      </c>
      <c r="G34" s="18"/>
    </row>
    <row r="35" spans="2:7" ht="15" customHeight="1" x14ac:dyDescent="0.2">
      <c r="B35" s="55" t="s">
        <v>250</v>
      </c>
      <c r="C35" s="342"/>
      <c r="D35" s="343" t="s">
        <v>395</v>
      </c>
      <c r="E35" s="333"/>
      <c r="F35" s="335">
        <v>8000</v>
      </c>
      <c r="G35" s="18"/>
    </row>
    <row r="36" spans="2:7" ht="15" customHeight="1" x14ac:dyDescent="0.2">
      <c r="B36" s="55" t="s">
        <v>247</v>
      </c>
      <c r="C36" s="342"/>
      <c r="D36" s="343" t="s">
        <v>412</v>
      </c>
      <c r="E36" s="333"/>
      <c r="F36" s="335">
        <v>8000</v>
      </c>
      <c r="G36" s="18"/>
    </row>
    <row r="37" spans="2:7" ht="15" customHeight="1" x14ac:dyDescent="0.2">
      <c r="B37" s="55" t="s">
        <v>272</v>
      </c>
      <c r="C37" s="342"/>
      <c r="D37" s="343" t="s">
        <v>413</v>
      </c>
      <c r="E37" s="333"/>
      <c r="F37" s="335">
        <v>8000</v>
      </c>
      <c r="G37" s="18"/>
    </row>
    <row r="38" spans="2:7" ht="15" customHeight="1" x14ac:dyDescent="0.2">
      <c r="B38" s="55" t="s">
        <v>280</v>
      </c>
      <c r="C38" s="342"/>
      <c r="D38" s="343" t="s">
        <v>516</v>
      </c>
      <c r="E38" s="333" t="s">
        <v>1181</v>
      </c>
      <c r="F38" s="335">
        <v>8000</v>
      </c>
      <c r="G38" s="18"/>
    </row>
    <row r="39" spans="2:7" ht="15" customHeight="1" x14ac:dyDescent="0.2">
      <c r="B39" s="55" t="s">
        <v>613</v>
      </c>
      <c r="C39" s="342"/>
      <c r="D39" s="343" t="s">
        <v>482</v>
      </c>
      <c r="E39" s="348" t="s">
        <v>1182</v>
      </c>
      <c r="F39" s="350">
        <v>8000</v>
      </c>
      <c r="G39" s="18"/>
    </row>
    <row r="40" spans="2:7" ht="15" customHeight="1" x14ac:dyDescent="0.2">
      <c r="B40" s="55" t="s">
        <v>263</v>
      </c>
      <c r="C40" s="342"/>
      <c r="D40" s="343" t="s">
        <v>414</v>
      </c>
      <c r="E40" s="348" t="s">
        <v>692</v>
      </c>
      <c r="F40" s="350">
        <v>8000</v>
      </c>
      <c r="G40" s="18"/>
    </row>
    <row r="41" spans="2:7" ht="15" customHeight="1" x14ac:dyDescent="0.2">
      <c r="B41" s="55" t="s">
        <v>263</v>
      </c>
      <c r="C41" s="342"/>
      <c r="D41" s="343" t="s">
        <v>470</v>
      </c>
      <c r="E41" s="348" t="s">
        <v>1183</v>
      </c>
      <c r="F41" s="350">
        <v>8000</v>
      </c>
      <c r="G41" s="18"/>
    </row>
    <row r="42" spans="2:7" ht="15" customHeight="1" x14ac:dyDescent="0.2">
      <c r="B42" s="55" t="s">
        <v>263</v>
      </c>
      <c r="C42" s="342"/>
      <c r="D42" s="343" t="s">
        <v>443</v>
      </c>
      <c r="E42" s="348" t="s">
        <v>1184</v>
      </c>
      <c r="F42" s="350">
        <v>8000</v>
      </c>
      <c r="G42" s="18"/>
    </row>
    <row r="43" spans="2:7" ht="15" customHeight="1" x14ac:dyDescent="0.2">
      <c r="B43" s="55" t="s">
        <v>263</v>
      </c>
      <c r="C43" s="342"/>
      <c r="D43" s="343" t="s">
        <v>471</v>
      </c>
      <c r="E43" s="348" t="s">
        <v>1185</v>
      </c>
      <c r="F43" s="350">
        <v>8000</v>
      </c>
    </row>
    <row r="44" spans="2:7" ht="15" customHeight="1" thickBot="1" x14ac:dyDescent="0.25">
      <c r="B44" s="68" t="s">
        <v>1101</v>
      </c>
      <c r="C44" s="354" t="s">
        <v>1101</v>
      </c>
      <c r="D44" s="345"/>
      <c r="E44" s="339"/>
      <c r="F44" s="336"/>
    </row>
    <row r="45" spans="2:7" ht="15" customHeight="1" x14ac:dyDescent="0.2">
      <c r="B45" s="32"/>
      <c r="C45" s="40"/>
      <c r="D45" s="40"/>
      <c r="E45" s="16"/>
      <c r="F45" s="34"/>
    </row>
    <row r="46" spans="2:7" ht="15" customHeight="1" thickBot="1" x14ac:dyDescent="0.25">
      <c r="B46" s="514" t="s">
        <v>252</v>
      </c>
      <c r="C46" s="515"/>
      <c r="D46" s="515"/>
      <c r="E46" s="515"/>
      <c r="F46" s="515"/>
    </row>
    <row r="47" spans="2:7" ht="15" customHeight="1" thickBot="1" x14ac:dyDescent="0.25">
      <c r="B47" s="22" t="s">
        <v>236</v>
      </c>
      <c r="C47" s="23"/>
      <c r="D47" s="23" t="s">
        <v>597</v>
      </c>
      <c r="E47" s="23" t="s">
        <v>237</v>
      </c>
      <c r="F47" s="24" t="s">
        <v>238</v>
      </c>
    </row>
    <row r="48" spans="2:7" ht="15" customHeight="1" x14ac:dyDescent="0.2">
      <c r="B48" s="83" t="s">
        <v>254</v>
      </c>
      <c r="C48" s="340"/>
      <c r="D48" s="341" t="s">
        <v>478</v>
      </c>
      <c r="E48" s="332"/>
      <c r="F48" s="317"/>
    </row>
    <row r="49" spans="2:6" ht="15" customHeight="1" x14ac:dyDescent="0.2">
      <c r="B49" s="55" t="s">
        <v>281</v>
      </c>
      <c r="C49" s="342"/>
      <c r="D49" s="343" t="s">
        <v>578</v>
      </c>
      <c r="E49" s="333" t="s">
        <v>1211</v>
      </c>
      <c r="F49" s="335"/>
    </row>
    <row r="50" spans="2:6" ht="15" customHeight="1" x14ac:dyDescent="0.2">
      <c r="B50" s="55" t="s">
        <v>363</v>
      </c>
      <c r="C50" s="342"/>
      <c r="D50" s="343" t="s">
        <v>525</v>
      </c>
      <c r="E50" s="333"/>
      <c r="F50" s="335"/>
    </row>
    <row r="51" spans="2:6" ht="15" customHeight="1" x14ac:dyDescent="0.2">
      <c r="B51" s="55" t="s">
        <v>270</v>
      </c>
      <c r="C51" s="342"/>
      <c r="D51" s="343" t="s">
        <v>538</v>
      </c>
      <c r="E51" s="333" t="s">
        <v>1213</v>
      </c>
      <c r="F51" s="335"/>
    </row>
    <row r="52" spans="2:6" ht="15" customHeight="1" thickBot="1" x14ac:dyDescent="0.25">
      <c r="B52" s="68" t="s">
        <v>1101</v>
      </c>
      <c r="C52" s="354" t="s">
        <v>1101</v>
      </c>
      <c r="D52" s="345"/>
      <c r="E52" s="339"/>
      <c r="F52" s="336"/>
    </row>
    <row r="53" spans="2:6" ht="15" customHeight="1" x14ac:dyDescent="0.2">
      <c r="B53" s="29"/>
      <c r="C53" s="18"/>
      <c r="D53" s="18"/>
      <c r="E53" s="16"/>
      <c r="F53" s="34"/>
    </row>
    <row r="54" spans="2:6" ht="14.25" customHeight="1" x14ac:dyDescent="0.2">
      <c r="B54" s="32"/>
      <c r="C54" s="33"/>
      <c r="D54" s="33"/>
      <c r="E54" s="117"/>
      <c r="F54" s="34"/>
    </row>
    <row r="55" spans="2:6" ht="14.25" customHeight="1" x14ac:dyDescent="0.2">
      <c r="B55" s="32"/>
      <c r="C55" s="33"/>
      <c r="D55" s="33"/>
      <c r="E55" s="117"/>
      <c r="F55" s="34"/>
    </row>
    <row r="56" spans="2:6" ht="14.25" customHeight="1" x14ac:dyDescent="0.2">
      <c r="B56" s="29"/>
      <c r="C56" s="18"/>
      <c r="D56" s="18"/>
      <c r="E56" s="16"/>
      <c r="F56" s="34"/>
    </row>
    <row r="57" spans="2:6" x14ac:dyDescent="0.2">
      <c r="B57" s="29"/>
      <c r="C57" s="18"/>
      <c r="D57" s="18"/>
      <c r="E57" s="16"/>
      <c r="F57" s="34"/>
    </row>
    <row r="58" spans="2:6" x14ac:dyDescent="0.2">
      <c r="B58" s="29"/>
      <c r="C58" s="18"/>
      <c r="D58" s="18"/>
      <c r="E58" s="16"/>
      <c r="F58" s="34"/>
    </row>
    <row r="59" spans="2:6" x14ac:dyDescent="0.2">
      <c r="B59" s="32"/>
      <c r="C59" s="40"/>
      <c r="D59" s="40"/>
      <c r="E59" s="16"/>
      <c r="F59" s="34"/>
    </row>
    <row r="60" spans="2:6" x14ac:dyDescent="0.2">
      <c r="B60" s="32"/>
      <c r="C60" s="40"/>
      <c r="D60" s="40"/>
    </row>
  </sheetData>
  <sheetProtection algorithmName="SHA-512" hashValue="gBn/N5m6TCOO7pU9jvXnEAHAGJc82YkAyQUuwFrmqViZLsMXR4w4Fxd7sC/VwMnUk01g1rQeerXBmXWtv4Sedw==" saltValue="mBG5jnfEiDGdHYXFzMsJxA==" spinCount="100000" sheet="1" objects="1" scenarios="1"/>
  <mergeCells count="4">
    <mergeCell ref="F3:F5"/>
    <mergeCell ref="B13:F13"/>
    <mergeCell ref="B27:F27"/>
    <mergeCell ref="B46:F46"/>
  </mergeCells>
  <printOptions horizontalCentered="1"/>
  <pageMargins left="0" right="0" top="0.59055118110236227" bottom="0" header="0.31496062992125984" footer="0.31496062992125984"/>
  <pageSetup paperSize="9" scale="8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16"/>
  <dimension ref="B1:G63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13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278</v>
      </c>
      <c r="E9" s="16"/>
      <c r="F9" s="34"/>
    </row>
    <row r="10" spans="2:7" s="39" customFormat="1" ht="16.5" customHeight="1" x14ac:dyDescent="0.25">
      <c r="B10" s="35" t="s">
        <v>1214</v>
      </c>
      <c r="C10" s="36"/>
      <c r="D10" s="36"/>
      <c r="E10" s="37"/>
      <c r="F10" s="38"/>
    </row>
    <row r="11" spans="2:7" s="39" customFormat="1" ht="16.5" customHeight="1" x14ac:dyDescent="0.25">
      <c r="B11" s="35" t="s">
        <v>1215</v>
      </c>
      <c r="C11" s="36"/>
      <c r="D11" s="36"/>
      <c r="E11" s="37"/>
      <c r="F11" s="38"/>
    </row>
    <row r="12" spans="2:7" x14ac:dyDescent="0.2">
      <c r="B12" s="93" t="s">
        <v>650</v>
      </c>
      <c r="E12" s="16"/>
      <c r="F12" s="34"/>
    </row>
    <row r="13" spans="2:7" ht="27" customHeight="1" thickBot="1" x14ac:dyDescent="0.25">
      <c r="B13" s="514" t="s">
        <v>235</v>
      </c>
      <c r="C13" s="515"/>
      <c r="D13" s="515"/>
      <c r="E13" s="515"/>
      <c r="F13" s="515"/>
    </row>
    <row r="14" spans="2:7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</row>
    <row r="15" spans="2:7" ht="15" customHeight="1" x14ac:dyDescent="0.2">
      <c r="B15" s="83" t="s">
        <v>253</v>
      </c>
      <c r="C15" s="340"/>
      <c r="D15" s="341" t="s">
        <v>379</v>
      </c>
      <c r="E15" s="332" t="s">
        <v>1121</v>
      </c>
      <c r="F15" s="317"/>
      <c r="G15" s="15"/>
    </row>
    <row r="16" spans="2:7" ht="15" customHeight="1" x14ac:dyDescent="0.2">
      <c r="B16" s="55" t="s">
        <v>253</v>
      </c>
      <c r="C16" s="342"/>
      <c r="D16" s="343" t="s">
        <v>380</v>
      </c>
      <c r="E16" s="333" t="s">
        <v>1112</v>
      </c>
      <c r="F16" s="335"/>
      <c r="G16" s="15"/>
    </row>
    <row r="17" spans="2:6" ht="15" customHeight="1" x14ac:dyDescent="0.2">
      <c r="B17" s="55" t="s">
        <v>362</v>
      </c>
      <c r="C17" s="342"/>
      <c r="D17" s="343" t="s">
        <v>496</v>
      </c>
      <c r="E17" s="333"/>
      <c r="F17" s="335"/>
    </row>
    <row r="18" spans="2:6" ht="15" customHeight="1" x14ac:dyDescent="0.2">
      <c r="B18" s="55" t="s">
        <v>256</v>
      </c>
      <c r="C18" s="342"/>
      <c r="D18" s="343" t="s">
        <v>460</v>
      </c>
      <c r="E18" s="333" t="s">
        <v>1159</v>
      </c>
      <c r="F18" s="335"/>
    </row>
    <row r="19" spans="2:6" ht="15" customHeight="1" x14ac:dyDescent="0.2">
      <c r="B19" s="55" t="s">
        <v>608</v>
      </c>
      <c r="C19" s="342"/>
      <c r="D19" s="343" t="s">
        <v>498</v>
      </c>
      <c r="E19" s="333" t="s">
        <v>1168</v>
      </c>
      <c r="F19" s="335"/>
    </row>
    <row r="20" spans="2:6" ht="15" customHeight="1" x14ac:dyDescent="0.2">
      <c r="B20" s="55" t="s">
        <v>256</v>
      </c>
      <c r="C20" s="342"/>
      <c r="D20" s="343" t="s">
        <v>461</v>
      </c>
      <c r="E20" s="333" t="s">
        <v>1160</v>
      </c>
      <c r="F20" s="335"/>
    </row>
    <row r="21" spans="2:6" ht="15" customHeight="1" x14ac:dyDescent="0.2">
      <c r="B21" s="55" t="s">
        <v>257</v>
      </c>
      <c r="C21" s="342"/>
      <c r="D21" s="343" t="s">
        <v>507</v>
      </c>
      <c r="E21" s="333" t="s">
        <v>1161</v>
      </c>
      <c r="F21" s="335"/>
    </row>
    <row r="22" spans="2:6" ht="15" customHeight="1" x14ac:dyDescent="0.2">
      <c r="B22" s="55" t="s">
        <v>258</v>
      </c>
      <c r="C22" s="342"/>
      <c r="D22" s="343" t="s">
        <v>604</v>
      </c>
      <c r="E22" s="333" t="s">
        <v>1209</v>
      </c>
      <c r="F22" s="335"/>
    </row>
    <row r="23" spans="2:6" ht="15" customHeight="1" x14ac:dyDescent="0.2">
      <c r="B23" s="55" t="s">
        <v>279</v>
      </c>
      <c r="C23" s="342"/>
      <c r="D23" s="343" t="s">
        <v>458</v>
      </c>
      <c r="E23" s="333" t="s">
        <v>1210</v>
      </c>
      <c r="F23" s="335"/>
    </row>
    <row r="24" spans="2:6" ht="15" customHeight="1" thickBot="1" x14ac:dyDescent="0.25">
      <c r="B24" s="68" t="s">
        <v>1101</v>
      </c>
      <c r="C24" s="354" t="s">
        <v>1101</v>
      </c>
      <c r="D24" s="345"/>
      <c r="E24" s="339"/>
      <c r="F24" s="336"/>
    </row>
    <row r="25" spans="2:6" ht="15" customHeight="1" x14ac:dyDescent="0.2">
      <c r="B25" s="29"/>
      <c r="C25" s="18"/>
      <c r="D25" s="18"/>
      <c r="E25" s="16"/>
      <c r="F25" s="34"/>
    </row>
    <row r="26" spans="2:6" ht="15" customHeight="1" thickBot="1" x14ac:dyDescent="0.25">
      <c r="B26" s="514" t="s">
        <v>245</v>
      </c>
      <c r="C26" s="515"/>
      <c r="D26" s="515"/>
      <c r="E26" s="515"/>
      <c r="F26" s="515"/>
    </row>
    <row r="27" spans="2:6" ht="15" customHeight="1" thickBot="1" x14ac:dyDescent="0.25">
      <c r="B27" s="22" t="s">
        <v>236</v>
      </c>
      <c r="C27" s="23"/>
      <c r="D27" s="23" t="s">
        <v>597</v>
      </c>
      <c r="E27" s="23" t="s">
        <v>237</v>
      </c>
      <c r="F27" s="24" t="s">
        <v>238</v>
      </c>
    </row>
    <row r="28" spans="2:6" ht="15" customHeight="1" x14ac:dyDescent="0.2">
      <c r="B28" s="83" t="s">
        <v>240</v>
      </c>
      <c r="C28" s="340"/>
      <c r="D28" s="341" t="s">
        <v>406</v>
      </c>
      <c r="E28" s="332" t="s">
        <v>1216</v>
      </c>
      <c r="F28" s="317">
        <v>2000</v>
      </c>
    </row>
    <row r="29" spans="2:6" ht="15" customHeight="1" x14ac:dyDescent="0.2">
      <c r="B29" s="55" t="s">
        <v>240</v>
      </c>
      <c r="C29" s="342"/>
      <c r="D29" s="343" t="s">
        <v>427</v>
      </c>
      <c r="E29" s="333" t="s">
        <v>1217</v>
      </c>
      <c r="F29" s="335">
        <v>2000</v>
      </c>
    </row>
    <row r="30" spans="2:6" ht="15" customHeight="1" x14ac:dyDescent="0.2">
      <c r="B30" s="55" t="s">
        <v>1003</v>
      </c>
      <c r="C30" s="342"/>
      <c r="D30" s="343" t="s">
        <v>575</v>
      </c>
      <c r="E30" s="333" t="s">
        <v>664</v>
      </c>
      <c r="F30" s="335">
        <v>4000</v>
      </c>
    </row>
    <row r="31" spans="2:6" ht="15" customHeight="1" x14ac:dyDescent="0.2">
      <c r="B31" s="55" t="s">
        <v>332</v>
      </c>
      <c r="C31" s="342"/>
      <c r="D31" s="343" t="s">
        <v>415</v>
      </c>
      <c r="E31" s="333"/>
      <c r="F31" s="335">
        <v>8000</v>
      </c>
    </row>
    <row r="32" spans="2:6" ht="15" customHeight="1" x14ac:dyDescent="0.2">
      <c r="B32" s="55" t="s">
        <v>249</v>
      </c>
      <c r="C32" s="342"/>
      <c r="D32" s="343" t="s">
        <v>416</v>
      </c>
      <c r="E32" s="333"/>
      <c r="F32" s="335">
        <v>8000</v>
      </c>
    </row>
    <row r="33" spans="2:7" ht="15" customHeight="1" x14ac:dyDescent="0.2">
      <c r="B33" s="55" t="s">
        <v>250</v>
      </c>
      <c r="C33" s="342"/>
      <c r="D33" s="343" t="s">
        <v>395</v>
      </c>
      <c r="E33" s="333"/>
      <c r="F33" s="335">
        <v>8000</v>
      </c>
    </row>
    <row r="34" spans="2:7" ht="15" customHeight="1" x14ac:dyDescent="0.2">
      <c r="B34" s="55" t="s">
        <v>247</v>
      </c>
      <c r="C34" s="342"/>
      <c r="D34" s="343" t="s">
        <v>412</v>
      </c>
      <c r="E34" s="333"/>
      <c r="F34" s="335">
        <v>8000</v>
      </c>
    </row>
    <row r="35" spans="2:7" ht="15" customHeight="1" x14ac:dyDescent="0.2">
      <c r="B35" s="55" t="s">
        <v>272</v>
      </c>
      <c r="C35" s="342"/>
      <c r="D35" s="343" t="s">
        <v>413</v>
      </c>
      <c r="E35" s="333"/>
      <c r="F35" s="335">
        <v>8000</v>
      </c>
    </row>
    <row r="36" spans="2:7" ht="15" customHeight="1" x14ac:dyDescent="0.2">
      <c r="B36" s="55" t="s">
        <v>280</v>
      </c>
      <c r="C36" s="342"/>
      <c r="D36" s="343" t="s">
        <v>516</v>
      </c>
      <c r="E36" s="333" t="s">
        <v>1181</v>
      </c>
      <c r="F36" s="335">
        <v>8000</v>
      </c>
    </row>
    <row r="37" spans="2:7" ht="15" customHeight="1" x14ac:dyDescent="0.2">
      <c r="B37" s="55" t="s">
        <v>613</v>
      </c>
      <c r="C37" s="342"/>
      <c r="D37" s="343" t="s">
        <v>482</v>
      </c>
      <c r="E37" s="348" t="s">
        <v>1182</v>
      </c>
      <c r="F37" s="350">
        <v>8000</v>
      </c>
    </row>
    <row r="38" spans="2:7" ht="15" customHeight="1" x14ac:dyDescent="0.2">
      <c r="B38" s="55" t="s">
        <v>263</v>
      </c>
      <c r="C38" s="342"/>
      <c r="D38" s="343" t="s">
        <v>414</v>
      </c>
      <c r="E38" s="348" t="s">
        <v>692</v>
      </c>
      <c r="F38" s="350">
        <v>8000</v>
      </c>
      <c r="G38" s="15"/>
    </row>
    <row r="39" spans="2:7" ht="15" customHeight="1" x14ac:dyDescent="0.2">
      <c r="B39" s="55" t="s">
        <v>263</v>
      </c>
      <c r="C39" s="342"/>
      <c r="D39" s="343" t="s">
        <v>470</v>
      </c>
      <c r="E39" s="348" t="s">
        <v>1183</v>
      </c>
      <c r="F39" s="350">
        <v>8000</v>
      </c>
      <c r="G39" s="15"/>
    </row>
    <row r="40" spans="2:7" ht="15" customHeight="1" x14ac:dyDescent="0.2">
      <c r="B40" s="55" t="s">
        <v>263</v>
      </c>
      <c r="C40" s="342"/>
      <c r="D40" s="343" t="s">
        <v>443</v>
      </c>
      <c r="E40" s="348" t="s">
        <v>1184</v>
      </c>
      <c r="F40" s="350">
        <v>8000</v>
      </c>
      <c r="G40" s="15"/>
    </row>
    <row r="41" spans="2:7" ht="15" customHeight="1" x14ac:dyDescent="0.2">
      <c r="B41" s="55" t="s">
        <v>263</v>
      </c>
      <c r="C41" s="342"/>
      <c r="D41" s="343" t="s">
        <v>471</v>
      </c>
      <c r="E41" s="348" t="s">
        <v>1185</v>
      </c>
      <c r="F41" s="350">
        <v>8000</v>
      </c>
      <c r="G41" s="15"/>
    </row>
    <row r="42" spans="2:7" ht="15" customHeight="1" thickBot="1" x14ac:dyDescent="0.25">
      <c r="B42" s="68" t="s">
        <v>1101</v>
      </c>
      <c r="C42" s="354" t="s">
        <v>1101</v>
      </c>
      <c r="D42" s="345"/>
      <c r="E42" s="339"/>
      <c r="F42" s="336"/>
      <c r="G42" s="15"/>
    </row>
    <row r="43" spans="2:7" ht="15" customHeight="1" x14ac:dyDescent="0.2">
      <c r="B43" s="32"/>
      <c r="C43" s="40"/>
      <c r="D43" s="40"/>
      <c r="E43" s="16"/>
      <c r="F43" s="34"/>
      <c r="G43" s="15"/>
    </row>
    <row r="44" spans="2:7" ht="15" customHeight="1" thickBot="1" x14ac:dyDescent="0.25">
      <c r="B44" s="514" t="s">
        <v>252</v>
      </c>
      <c r="C44" s="515"/>
      <c r="D44" s="515"/>
      <c r="E44" s="515"/>
      <c r="F44" s="515"/>
      <c r="G44" s="15"/>
    </row>
    <row r="45" spans="2:7" ht="15" customHeight="1" thickBot="1" x14ac:dyDescent="0.25">
      <c r="B45" s="22" t="s">
        <v>236</v>
      </c>
      <c r="C45" s="23"/>
      <c r="D45" s="23" t="s">
        <v>597</v>
      </c>
      <c r="E45" s="23" t="s">
        <v>237</v>
      </c>
      <c r="F45" s="24" t="s">
        <v>238</v>
      </c>
      <c r="G45" s="15"/>
    </row>
    <row r="46" spans="2:7" ht="15" customHeight="1" x14ac:dyDescent="0.2">
      <c r="B46" s="83" t="s">
        <v>254</v>
      </c>
      <c r="C46" s="340"/>
      <c r="D46" s="341" t="s">
        <v>478</v>
      </c>
      <c r="E46" s="332"/>
      <c r="F46" s="317"/>
    </row>
    <row r="47" spans="2:7" s="15" customFormat="1" ht="15" customHeight="1" x14ac:dyDescent="0.2">
      <c r="B47" s="55" t="s">
        <v>363</v>
      </c>
      <c r="C47" s="342"/>
      <c r="D47" s="343" t="s">
        <v>525</v>
      </c>
      <c r="E47" s="333"/>
      <c r="F47" s="335"/>
      <c r="G47" s="17"/>
    </row>
    <row r="48" spans="2:7" s="15" customFormat="1" ht="15" customHeight="1" x14ac:dyDescent="0.2">
      <c r="B48" s="55" t="s">
        <v>270</v>
      </c>
      <c r="C48" s="342"/>
      <c r="D48" s="343" t="s">
        <v>539</v>
      </c>
      <c r="E48" s="333" t="s">
        <v>1219</v>
      </c>
      <c r="F48" s="335"/>
      <c r="G48" s="17"/>
    </row>
    <row r="49" spans="2:7" s="15" customFormat="1" ht="15" customHeight="1" thickBot="1" x14ac:dyDescent="0.25">
      <c r="B49" s="68" t="s">
        <v>1101</v>
      </c>
      <c r="C49" s="354" t="s">
        <v>1101</v>
      </c>
      <c r="D49" s="345"/>
      <c r="E49" s="339"/>
      <c r="F49" s="336"/>
      <c r="G49" s="17"/>
    </row>
    <row r="50" spans="2:7" s="15" customFormat="1" x14ac:dyDescent="0.2">
      <c r="B50" s="29"/>
      <c r="C50" s="18"/>
      <c r="D50" s="18"/>
      <c r="E50" s="16"/>
      <c r="F50" s="34"/>
      <c r="G50" s="17"/>
    </row>
    <row r="51" spans="2:7" s="15" customFormat="1" x14ac:dyDescent="0.2">
      <c r="B51" s="29"/>
      <c r="C51" s="18"/>
      <c r="D51" s="18"/>
      <c r="E51" s="16"/>
      <c r="F51" s="34"/>
      <c r="G51" s="17"/>
    </row>
    <row r="52" spans="2:7" s="15" customFormat="1" x14ac:dyDescent="0.2">
      <c r="B52" s="29"/>
      <c r="C52" s="18"/>
      <c r="D52" s="18"/>
      <c r="E52" s="16"/>
      <c r="F52" s="34"/>
      <c r="G52" s="17"/>
    </row>
    <row r="53" spans="2:7" s="15" customFormat="1" x14ac:dyDescent="0.2">
      <c r="B53" s="17"/>
      <c r="E53" s="17"/>
      <c r="G53" s="17"/>
    </row>
    <row r="54" spans="2:7" s="15" customFormat="1" x14ac:dyDescent="0.2">
      <c r="B54" s="17"/>
      <c r="E54" s="17"/>
      <c r="G54" s="17"/>
    </row>
    <row r="55" spans="2:7" s="15" customFormat="1" x14ac:dyDescent="0.2">
      <c r="B55" s="17"/>
      <c r="E55" s="17"/>
      <c r="G55" s="17"/>
    </row>
    <row r="56" spans="2:7" s="15" customFormat="1" x14ac:dyDescent="0.2">
      <c r="B56" s="17"/>
      <c r="E56" s="17"/>
      <c r="G56" s="17"/>
    </row>
    <row r="57" spans="2:7" s="15" customFormat="1" x14ac:dyDescent="0.2">
      <c r="B57" s="17"/>
      <c r="E57" s="17"/>
      <c r="G57" s="17"/>
    </row>
    <row r="58" spans="2:7" s="15" customFormat="1" x14ac:dyDescent="0.2">
      <c r="B58" s="17"/>
      <c r="E58" s="17"/>
      <c r="G58" s="17"/>
    </row>
    <row r="59" spans="2:7" s="15" customFormat="1" x14ac:dyDescent="0.2">
      <c r="B59" s="17"/>
      <c r="E59" s="17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</sheetData>
  <sheetProtection algorithmName="SHA-512" hashValue="FqljDTVY0SBf8RXIZDDe5Z1zHO99gX7tfJjl9rx6vqf3axUIi2Qicdq2jvtI1y7w1TXD1gH85LQzrxJEHrm38Q==" saltValue="x13tMRY/8+6hxYze0grXJQ==" spinCount="100000" sheet="1" objects="1" scenarios="1"/>
  <mergeCells count="4">
    <mergeCell ref="F3:F5"/>
    <mergeCell ref="B26:F26"/>
    <mergeCell ref="B44:F44"/>
    <mergeCell ref="B13:F13"/>
  </mergeCells>
  <printOptions horizontalCentered="1"/>
  <pageMargins left="0" right="0" top="0.39370078740157483" bottom="0.19685039370078741" header="0.31496062992125984" footer="0.31496062992125984"/>
  <pageSetup paperSize="9" scale="7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17"/>
  <dimension ref="B1:H90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9" width="11" style="17" customWidth="1"/>
    <col min="10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14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282</v>
      </c>
      <c r="E9" s="16"/>
      <c r="F9" s="34"/>
      <c r="H9" s="18"/>
    </row>
    <row r="10" spans="2:8" ht="15" customHeight="1" x14ac:dyDescent="0.2">
      <c r="B10" s="35" t="s">
        <v>1220</v>
      </c>
      <c r="E10" s="16"/>
      <c r="F10" s="34"/>
      <c r="H10" s="18"/>
    </row>
    <row r="11" spans="2:8" ht="15" customHeight="1" x14ac:dyDescent="0.2">
      <c r="B11" s="35" t="s">
        <v>1221</v>
      </c>
      <c r="E11" s="16"/>
      <c r="F11" s="34"/>
      <c r="H11" s="18"/>
    </row>
    <row r="12" spans="2:8" ht="15" customHeight="1" x14ac:dyDescent="0.2">
      <c r="B12" s="35" t="s">
        <v>1222</v>
      </c>
      <c r="E12" s="16"/>
      <c r="F12" s="34"/>
      <c r="H12" s="18"/>
    </row>
    <row r="13" spans="2:8" x14ac:dyDescent="0.2">
      <c r="B13" s="93" t="s">
        <v>650</v>
      </c>
      <c r="E13" s="16"/>
      <c r="F13" s="34"/>
      <c r="H13" s="18"/>
    </row>
    <row r="14" spans="2:8" ht="27" customHeight="1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253</v>
      </c>
      <c r="C16" s="340"/>
      <c r="D16" s="341" t="s">
        <v>379</v>
      </c>
      <c r="E16" s="351" t="s">
        <v>1198</v>
      </c>
      <c r="F16" s="352"/>
      <c r="G16" s="15"/>
      <c r="H16" s="18"/>
    </row>
    <row r="17" spans="2:8" ht="15" customHeight="1" x14ac:dyDescent="0.2">
      <c r="B17" s="55" t="s">
        <v>253</v>
      </c>
      <c r="C17" s="342"/>
      <c r="D17" s="343" t="s">
        <v>380</v>
      </c>
      <c r="E17" s="353" t="s">
        <v>1199</v>
      </c>
      <c r="F17" s="347"/>
      <c r="G17" s="15"/>
      <c r="H17" s="18"/>
    </row>
    <row r="18" spans="2:8" ht="15" customHeight="1" x14ac:dyDescent="0.2">
      <c r="B18" s="55" t="s">
        <v>253</v>
      </c>
      <c r="C18" s="342"/>
      <c r="D18" s="343" t="s">
        <v>465</v>
      </c>
      <c r="E18" s="353" t="s">
        <v>1200</v>
      </c>
      <c r="F18" s="347"/>
      <c r="H18" s="18"/>
    </row>
    <row r="19" spans="2:8" ht="15" customHeight="1" x14ac:dyDescent="0.2">
      <c r="B19" s="55" t="s">
        <v>253</v>
      </c>
      <c r="C19" s="342"/>
      <c r="D19" s="343" t="s">
        <v>385</v>
      </c>
      <c r="E19" s="353" t="s">
        <v>1201</v>
      </c>
      <c r="F19" s="347"/>
      <c r="H19" s="18"/>
    </row>
    <row r="20" spans="2:8" ht="15" customHeight="1" x14ac:dyDescent="0.2">
      <c r="B20" s="55" t="s">
        <v>277</v>
      </c>
      <c r="C20" s="342"/>
      <c r="D20" s="343" t="s">
        <v>572</v>
      </c>
      <c r="E20" s="353" t="s">
        <v>1202</v>
      </c>
      <c r="F20" s="347"/>
      <c r="H20" s="18"/>
    </row>
    <row r="21" spans="2:8" ht="15" customHeight="1" x14ac:dyDescent="0.2">
      <c r="B21" s="55" t="s">
        <v>362</v>
      </c>
      <c r="C21" s="342"/>
      <c r="D21" s="343" t="s">
        <v>496</v>
      </c>
      <c r="E21" s="353"/>
      <c r="F21" s="347"/>
      <c r="H21" s="18"/>
    </row>
    <row r="22" spans="2:8" ht="15" customHeight="1" x14ac:dyDescent="0.2">
      <c r="B22" s="55" t="s">
        <v>256</v>
      </c>
      <c r="C22" s="342"/>
      <c r="D22" s="343" t="s">
        <v>460</v>
      </c>
      <c r="E22" s="353" t="s">
        <v>1159</v>
      </c>
      <c r="F22" s="347"/>
      <c r="H22" s="18"/>
    </row>
    <row r="23" spans="2:8" ht="15" customHeight="1" x14ac:dyDescent="0.2">
      <c r="B23" s="55" t="s">
        <v>608</v>
      </c>
      <c r="C23" s="342"/>
      <c r="D23" s="343" t="s">
        <v>498</v>
      </c>
      <c r="E23" s="353" t="s">
        <v>1168</v>
      </c>
      <c r="F23" s="347"/>
      <c r="H23" s="18"/>
    </row>
    <row r="24" spans="2:8" ht="15" customHeight="1" x14ac:dyDescent="0.2">
      <c r="B24" s="55" t="s">
        <v>256</v>
      </c>
      <c r="C24" s="342"/>
      <c r="D24" s="343" t="s">
        <v>461</v>
      </c>
      <c r="E24" s="353" t="s">
        <v>1160</v>
      </c>
      <c r="F24" s="347"/>
      <c r="H24" s="18"/>
    </row>
    <row r="25" spans="2:8" ht="15" customHeight="1" x14ac:dyDescent="0.2">
      <c r="B25" s="55" t="s">
        <v>257</v>
      </c>
      <c r="C25" s="342"/>
      <c r="D25" s="343" t="s">
        <v>507</v>
      </c>
      <c r="E25" s="353" t="s">
        <v>1161</v>
      </c>
      <c r="F25" s="347"/>
      <c r="H25" s="18"/>
    </row>
    <row r="26" spans="2:8" ht="15" customHeight="1" x14ac:dyDescent="0.2">
      <c r="B26" s="55" t="s">
        <v>258</v>
      </c>
      <c r="C26" s="342"/>
      <c r="D26" s="343" t="s">
        <v>604</v>
      </c>
      <c r="E26" s="353" t="s">
        <v>1209</v>
      </c>
      <c r="F26" s="347"/>
      <c r="H26" s="18"/>
    </row>
    <row r="27" spans="2:8" ht="15" customHeight="1" x14ac:dyDescent="0.2">
      <c r="B27" s="55" t="s">
        <v>279</v>
      </c>
      <c r="C27" s="342"/>
      <c r="D27" s="343" t="s">
        <v>458</v>
      </c>
      <c r="E27" s="353" t="s">
        <v>1210</v>
      </c>
      <c r="F27" s="347"/>
      <c r="H27" s="18"/>
    </row>
    <row r="28" spans="2:8" ht="15" customHeight="1" thickBot="1" x14ac:dyDescent="0.25">
      <c r="B28" s="68" t="s">
        <v>1101</v>
      </c>
      <c r="C28" s="354" t="s">
        <v>1101</v>
      </c>
      <c r="D28" s="354"/>
      <c r="E28" s="355"/>
      <c r="F28" s="356"/>
      <c r="H28" s="18"/>
    </row>
    <row r="29" spans="2:8" ht="15" customHeight="1" x14ac:dyDescent="0.2">
      <c r="B29" s="29"/>
      <c r="C29" s="18"/>
      <c r="D29" s="18"/>
      <c r="E29" s="16"/>
      <c r="F29" s="34"/>
      <c r="H29" s="18"/>
    </row>
    <row r="30" spans="2:8" ht="15" customHeight="1" thickBot="1" x14ac:dyDescent="0.25">
      <c r="B30" s="514" t="s">
        <v>245</v>
      </c>
      <c r="C30" s="515"/>
      <c r="D30" s="515"/>
      <c r="E30" s="515"/>
      <c r="F30" s="515"/>
      <c r="H30" s="18"/>
    </row>
    <row r="31" spans="2:8" ht="15" customHeight="1" thickBot="1" x14ac:dyDescent="0.25">
      <c r="B31" s="22" t="s">
        <v>236</v>
      </c>
      <c r="C31" s="23"/>
      <c r="D31" s="23" t="s">
        <v>597</v>
      </c>
      <c r="E31" s="23" t="s">
        <v>237</v>
      </c>
      <c r="F31" s="24" t="s">
        <v>238</v>
      </c>
      <c r="H31" s="18"/>
    </row>
    <row r="32" spans="2:8" ht="15" customHeight="1" x14ac:dyDescent="0.2">
      <c r="B32" s="83" t="s">
        <v>240</v>
      </c>
      <c r="C32" s="340"/>
      <c r="D32" s="341" t="s">
        <v>417</v>
      </c>
      <c r="E32" s="351" t="s">
        <v>1216</v>
      </c>
      <c r="F32" s="352">
        <v>2000</v>
      </c>
      <c r="H32" s="18"/>
    </row>
    <row r="33" spans="2:8" ht="15" customHeight="1" x14ac:dyDescent="0.2">
      <c r="B33" s="55" t="s">
        <v>240</v>
      </c>
      <c r="C33" s="342"/>
      <c r="D33" s="343" t="s">
        <v>422</v>
      </c>
      <c r="E33" s="353" t="s">
        <v>1223</v>
      </c>
      <c r="F33" s="347">
        <v>2000</v>
      </c>
      <c r="H33" s="18"/>
    </row>
    <row r="34" spans="2:8" ht="15" customHeight="1" x14ac:dyDescent="0.2">
      <c r="B34" s="55" t="s">
        <v>1003</v>
      </c>
      <c r="C34" s="342"/>
      <c r="D34" s="343" t="s">
        <v>575</v>
      </c>
      <c r="E34" s="353" t="s">
        <v>664</v>
      </c>
      <c r="F34" s="347">
        <v>4000</v>
      </c>
      <c r="H34" s="18"/>
    </row>
    <row r="35" spans="2:8" ht="15" customHeight="1" x14ac:dyDescent="0.2">
      <c r="B35" s="55" t="s">
        <v>332</v>
      </c>
      <c r="C35" s="342"/>
      <c r="D35" s="343" t="s">
        <v>418</v>
      </c>
      <c r="E35" s="353" t="s">
        <v>1224</v>
      </c>
      <c r="F35" s="347">
        <v>8000</v>
      </c>
      <c r="H35" s="18"/>
    </row>
    <row r="36" spans="2:8" ht="15" customHeight="1" x14ac:dyDescent="0.2">
      <c r="B36" s="55" t="s">
        <v>332</v>
      </c>
      <c r="C36" s="342"/>
      <c r="D36" s="343" t="s">
        <v>418</v>
      </c>
      <c r="E36" s="353" t="s">
        <v>1225</v>
      </c>
      <c r="F36" s="347">
        <v>8000</v>
      </c>
      <c r="H36" s="18"/>
    </row>
    <row r="37" spans="2:8" ht="15" customHeight="1" x14ac:dyDescent="0.2">
      <c r="B37" s="55" t="s">
        <v>249</v>
      </c>
      <c r="C37" s="342"/>
      <c r="D37" s="343" t="s">
        <v>416</v>
      </c>
      <c r="E37" s="353" t="s">
        <v>699</v>
      </c>
      <c r="F37" s="347">
        <v>8000</v>
      </c>
      <c r="H37" s="18"/>
    </row>
    <row r="38" spans="2:8" ht="15" customHeight="1" x14ac:dyDescent="0.2">
      <c r="B38" s="55" t="s">
        <v>250</v>
      </c>
      <c r="C38" s="342"/>
      <c r="D38" s="343" t="s">
        <v>395</v>
      </c>
      <c r="E38" s="353" t="s">
        <v>699</v>
      </c>
      <c r="F38" s="347">
        <v>8000</v>
      </c>
      <c r="H38" s="18"/>
    </row>
    <row r="39" spans="2:8" ht="15" customHeight="1" x14ac:dyDescent="0.2">
      <c r="B39" s="55" t="s">
        <v>247</v>
      </c>
      <c r="C39" s="342"/>
      <c r="D39" s="343" t="s">
        <v>412</v>
      </c>
      <c r="E39" s="353" t="s">
        <v>1226</v>
      </c>
      <c r="F39" s="347">
        <v>8000</v>
      </c>
      <c r="H39" s="18"/>
    </row>
    <row r="40" spans="2:8" ht="15" customHeight="1" x14ac:dyDescent="0.2">
      <c r="B40" s="55" t="s">
        <v>272</v>
      </c>
      <c r="C40" s="342"/>
      <c r="D40" s="343" t="s">
        <v>413</v>
      </c>
      <c r="E40" s="353" t="s">
        <v>1227</v>
      </c>
      <c r="F40" s="347">
        <v>8000</v>
      </c>
      <c r="H40" s="18"/>
    </row>
    <row r="41" spans="2:8" ht="15" customHeight="1" x14ac:dyDescent="0.2">
      <c r="B41" s="55" t="s">
        <v>283</v>
      </c>
      <c r="C41" s="342"/>
      <c r="D41" s="343" t="s">
        <v>419</v>
      </c>
      <c r="E41" s="353" t="s">
        <v>1228</v>
      </c>
      <c r="F41" s="347">
        <v>8000</v>
      </c>
      <c r="H41" s="18"/>
    </row>
    <row r="42" spans="2:8" ht="15" customHeight="1" x14ac:dyDescent="0.2">
      <c r="B42" s="55" t="s">
        <v>280</v>
      </c>
      <c r="C42" s="342"/>
      <c r="D42" s="343" t="s">
        <v>516</v>
      </c>
      <c r="E42" s="353" t="s">
        <v>1181</v>
      </c>
      <c r="F42" s="347">
        <v>8000</v>
      </c>
      <c r="G42" s="15"/>
      <c r="H42" s="18"/>
    </row>
    <row r="43" spans="2:8" ht="15" customHeight="1" x14ac:dyDescent="0.2">
      <c r="B43" s="55" t="s">
        <v>613</v>
      </c>
      <c r="C43" s="342"/>
      <c r="D43" s="343" t="s">
        <v>482</v>
      </c>
      <c r="E43" s="348" t="s">
        <v>1182</v>
      </c>
      <c r="F43" s="347">
        <v>8000</v>
      </c>
      <c r="G43" s="15"/>
      <c r="H43" s="18"/>
    </row>
    <row r="44" spans="2:8" ht="15" customHeight="1" x14ac:dyDescent="0.2">
      <c r="B44" s="55" t="s">
        <v>263</v>
      </c>
      <c r="C44" s="342"/>
      <c r="D44" s="343" t="s">
        <v>414</v>
      </c>
      <c r="E44" s="348" t="s">
        <v>692</v>
      </c>
      <c r="F44" s="347">
        <v>8000</v>
      </c>
      <c r="G44" s="15"/>
      <c r="H44" s="18"/>
    </row>
    <row r="45" spans="2:8" ht="15" customHeight="1" x14ac:dyDescent="0.2">
      <c r="B45" s="55" t="s">
        <v>263</v>
      </c>
      <c r="C45" s="342"/>
      <c r="D45" s="343" t="s">
        <v>470</v>
      </c>
      <c r="E45" s="348" t="s">
        <v>1183</v>
      </c>
      <c r="F45" s="347">
        <v>8000</v>
      </c>
      <c r="G45" s="15"/>
      <c r="H45" s="18"/>
    </row>
    <row r="46" spans="2:8" ht="15" customHeight="1" x14ac:dyDescent="0.2">
      <c r="B46" s="55" t="s">
        <v>263</v>
      </c>
      <c r="C46" s="342"/>
      <c r="D46" s="343" t="s">
        <v>443</v>
      </c>
      <c r="E46" s="348" t="s">
        <v>1184</v>
      </c>
      <c r="F46" s="347">
        <v>8000</v>
      </c>
      <c r="G46" s="15"/>
      <c r="H46" s="18"/>
    </row>
    <row r="47" spans="2:8" ht="15" customHeight="1" x14ac:dyDescent="0.2">
      <c r="B47" s="55" t="s">
        <v>263</v>
      </c>
      <c r="C47" s="342"/>
      <c r="D47" s="343" t="s">
        <v>471</v>
      </c>
      <c r="E47" s="348" t="s">
        <v>1185</v>
      </c>
      <c r="F47" s="347">
        <v>8000</v>
      </c>
      <c r="G47" s="15"/>
    </row>
    <row r="48" spans="2:8" ht="15" customHeight="1" thickBot="1" x14ac:dyDescent="0.25">
      <c r="B48" s="68" t="s">
        <v>1101</v>
      </c>
      <c r="C48" s="354" t="s">
        <v>1101</v>
      </c>
      <c r="D48" s="345"/>
      <c r="E48" s="339"/>
      <c r="F48" s="336"/>
      <c r="G48" s="15"/>
    </row>
    <row r="49" spans="2:8" ht="15" customHeight="1" x14ac:dyDescent="0.2">
      <c r="B49" s="32"/>
      <c r="C49" s="40"/>
      <c r="D49" s="40"/>
      <c r="E49" s="16"/>
      <c r="F49" s="34"/>
      <c r="G49" s="15"/>
    </row>
    <row r="50" spans="2:8" ht="15" customHeight="1" thickBot="1" x14ac:dyDescent="0.25">
      <c r="B50" s="514" t="s">
        <v>252</v>
      </c>
      <c r="C50" s="515"/>
      <c r="D50" s="515"/>
      <c r="E50" s="515"/>
      <c r="F50" s="515"/>
      <c r="G50" s="15"/>
      <c r="H50" s="17"/>
    </row>
    <row r="51" spans="2:8" ht="15" customHeight="1" thickBot="1" x14ac:dyDescent="0.25">
      <c r="B51" s="22" t="s">
        <v>236</v>
      </c>
      <c r="C51" s="23" t="s">
        <v>598</v>
      </c>
      <c r="D51" s="23" t="s">
        <v>597</v>
      </c>
      <c r="E51" s="23" t="s">
        <v>237</v>
      </c>
      <c r="F51" s="24" t="s">
        <v>238</v>
      </c>
      <c r="G51" s="15"/>
      <c r="H51" s="17"/>
    </row>
    <row r="52" spans="2:8" ht="15" customHeight="1" x14ac:dyDescent="0.2">
      <c r="B52" s="83" t="s">
        <v>254</v>
      </c>
      <c r="C52" s="340" t="s">
        <v>1162</v>
      </c>
      <c r="D52" s="341" t="s">
        <v>478</v>
      </c>
      <c r="E52" s="351"/>
      <c r="F52" s="352"/>
      <c r="G52" s="15"/>
      <c r="H52" s="17"/>
    </row>
    <row r="53" spans="2:8" ht="15" customHeight="1" x14ac:dyDescent="0.2">
      <c r="B53" s="55" t="s">
        <v>363</v>
      </c>
      <c r="C53" s="342" t="s">
        <v>1212</v>
      </c>
      <c r="D53" s="343" t="s">
        <v>525</v>
      </c>
      <c r="E53" s="353" t="s">
        <v>1229</v>
      </c>
      <c r="F53" s="347"/>
      <c r="H53" s="17"/>
    </row>
    <row r="54" spans="2:8" ht="15" customHeight="1" x14ac:dyDescent="0.2">
      <c r="B54" s="55" t="s">
        <v>363</v>
      </c>
      <c r="C54" s="342" t="s">
        <v>1230</v>
      </c>
      <c r="D54" s="343" t="s">
        <v>589</v>
      </c>
      <c r="E54" s="353" t="s">
        <v>1216</v>
      </c>
      <c r="F54" s="347"/>
      <c r="H54" s="17"/>
    </row>
    <row r="55" spans="2:8" s="15" customFormat="1" x14ac:dyDescent="0.2">
      <c r="B55" s="55" t="s">
        <v>363</v>
      </c>
      <c r="C55" s="342" t="s">
        <v>1231</v>
      </c>
      <c r="D55" s="343" t="s">
        <v>526</v>
      </c>
      <c r="E55" s="353" t="s">
        <v>1223</v>
      </c>
      <c r="F55" s="347"/>
      <c r="G55" s="17"/>
    </row>
    <row r="56" spans="2:8" s="15" customFormat="1" x14ac:dyDescent="0.2">
      <c r="B56" s="55" t="s">
        <v>270</v>
      </c>
      <c r="C56" s="342" t="s">
        <v>1218</v>
      </c>
      <c r="D56" s="343" t="s">
        <v>539</v>
      </c>
      <c r="E56" s="353"/>
      <c r="F56" s="347" t="s">
        <v>1232</v>
      </c>
      <c r="G56" s="17"/>
    </row>
    <row r="57" spans="2:8" s="15" customFormat="1" ht="13.5" thickBot="1" x14ac:dyDescent="0.25">
      <c r="B57" s="68" t="s">
        <v>1101</v>
      </c>
      <c r="C57" s="354" t="s">
        <v>1101</v>
      </c>
      <c r="D57" s="354"/>
      <c r="E57" s="355"/>
      <c r="F57" s="356"/>
      <c r="G57" s="17"/>
    </row>
    <row r="58" spans="2:8" s="15" customFormat="1" x14ac:dyDescent="0.2">
      <c r="B58" s="32"/>
      <c r="C58" s="33"/>
      <c r="D58" s="33"/>
      <c r="E58" s="117"/>
      <c r="F58" s="34"/>
      <c r="G58" s="17"/>
    </row>
    <row r="59" spans="2:8" s="15" customFormat="1" x14ac:dyDescent="0.2">
      <c r="B59" s="32"/>
      <c r="C59" s="33"/>
      <c r="D59" s="33"/>
      <c r="E59" s="117"/>
      <c r="F59" s="34"/>
      <c r="G59" s="17"/>
    </row>
    <row r="60" spans="2:8" s="15" customFormat="1" x14ac:dyDescent="0.2">
      <c r="B60" s="32"/>
      <c r="C60" s="33"/>
      <c r="D60" s="33"/>
      <c r="E60" s="117"/>
      <c r="F60" s="34"/>
      <c r="G60" s="17"/>
    </row>
    <row r="61" spans="2:8" s="15" customFormat="1" x14ac:dyDescent="0.2">
      <c r="B61" s="32"/>
      <c r="C61" s="33"/>
      <c r="D61" s="33"/>
      <c r="E61" s="118"/>
      <c r="F61" s="34"/>
      <c r="G61" s="17"/>
    </row>
    <row r="62" spans="2:8" s="15" customFormat="1" x14ac:dyDescent="0.2">
      <c r="B62" s="32"/>
      <c r="C62" s="33"/>
      <c r="D62" s="33"/>
      <c r="E62" s="118"/>
      <c r="F62" s="34"/>
      <c r="G62" s="17"/>
    </row>
    <row r="63" spans="2:8" s="15" customFormat="1" x14ac:dyDescent="0.2">
      <c r="B63" s="32"/>
      <c r="C63" s="33"/>
      <c r="D63" s="33"/>
      <c r="E63" s="118"/>
      <c r="F63" s="34"/>
      <c r="G63" s="17"/>
    </row>
    <row r="64" spans="2:8" s="15" customFormat="1" x14ac:dyDescent="0.2">
      <c r="B64" s="29"/>
      <c r="C64" s="18"/>
      <c r="D64" s="18"/>
      <c r="E64" s="16"/>
      <c r="F64" s="34"/>
      <c r="G64" s="17"/>
    </row>
    <row r="65" spans="2:7" s="15" customFormat="1" x14ac:dyDescent="0.2">
      <c r="B65" s="32"/>
      <c r="C65" s="33"/>
      <c r="D65" s="33"/>
      <c r="E65" s="118"/>
      <c r="F65" s="34"/>
      <c r="G65" s="17"/>
    </row>
    <row r="66" spans="2:7" s="15" customFormat="1" x14ac:dyDescent="0.2">
      <c r="B66" s="32"/>
      <c r="C66" s="33"/>
      <c r="D66" s="33"/>
      <c r="E66" s="118"/>
      <c r="F66" s="34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8" s="15" customFormat="1" ht="15.75" customHeight="1" x14ac:dyDescent="0.2">
      <c r="B81" s="17"/>
      <c r="E81" s="17"/>
      <c r="G81" s="17"/>
    </row>
    <row r="82" spans="2:8" s="15" customFormat="1" ht="15.75" customHeight="1" x14ac:dyDescent="0.2">
      <c r="B82" s="17"/>
      <c r="E82" s="17"/>
      <c r="G82" s="17"/>
    </row>
    <row r="83" spans="2:8" s="15" customFormat="1" ht="15.75" customHeight="1" x14ac:dyDescent="0.2">
      <c r="B83" s="17"/>
      <c r="E83" s="17"/>
      <c r="G83" s="17"/>
    </row>
    <row r="84" spans="2:8" s="15" customFormat="1" ht="15.75" customHeight="1" x14ac:dyDescent="0.2">
      <c r="B84" s="17"/>
      <c r="E84" s="17"/>
      <c r="G84" s="17"/>
    </row>
    <row r="85" spans="2:8" s="15" customFormat="1" ht="15.75" customHeight="1" x14ac:dyDescent="0.2">
      <c r="B85" s="17"/>
      <c r="E85" s="17"/>
      <c r="G85" s="17"/>
    </row>
    <row r="86" spans="2:8" s="15" customFormat="1" ht="15.75" customHeight="1" x14ac:dyDescent="0.2">
      <c r="B86" s="17"/>
      <c r="E86" s="17"/>
      <c r="G86" s="17"/>
    </row>
    <row r="87" spans="2:8" s="15" customFormat="1" x14ac:dyDescent="0.2">
      <c r="B87" s="17"/>
      <c r="E87" s="17"/>
      <c r="G87" s="17"/>
    </row>
    <row r="88" spans="2:8" s="15" customFormat="1" x14ac:dyDescent="0.2">
      <c r="B88" s="17"/>
      <c r="E88" s="17"/>
      <c r="G88" s="17"/>
    </row>
    <row r="89" spans="2:8" s="15" customFormat="1" x14ac:dyDescent="0.2">
      <c r="B89" s="17"/>
      <c r="E89" s="17"/>
      <c r="G89" s="17"/>
    </row>
    <row r="90" spans="2:8" x14ac:dyDescent="0.2">
      <c r="H90" s="17"/>
    </row>
  </sheetData>
  <sheetProtection algorithmName="SHA-512" hashValue="+OgaVzIdcXpdDvOfK4KZPJpOT4N0LRsQlaZXb0Id/JBvfiP9KTRRjDY7dJwgnMr0V5MVFOQVvc+pxxu99zDGyQ==" saltValue="R+oigOOs1x4SVy3pLYGCPw==" spinCount="100000" sheet="1" objects="1" scenarios="1"/>
  <mergeCells count="4">
    <mergeCell ref="F3:F5"/>
    <mergeCell ref="B30:F30"/>
    <mergeCell ref="B50:F50"/>
    <mergeCell ref="B14:F14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18"/>
  <dimension ref="B1:J76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9" width="12.140625" style="17" customWidth="1"/>
    <col min="10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15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304</v>
      </c>
      <c r="E9" s="16"/>
      <c r="F9" s="34"/>
      <c r="H9" s="18"/>
    </row>
    <row r="10" spans="2:8" s="39" customFormat="1" ht="15" customHeight="1" x14ac:dyDescent="0.25">
      <c r="B10" s="35" t="s">
        <v>1233</v>
      </c>
      <c r="C10" s="36"/>
      <c r="D10" s="36"/>
      <c r="E10" s="37"/>
      <c r="F10" s="38"/>
      <c r="H10" s="113"/>
    </row>
    <row r="11" spans="2:8" s="39" customFormat="1" ht="15" customHeight="1" x14ac:dyDescent="0.25">
      <c r="B11" s="35" t="s">
        <v>1234</v>
      </c>
      <c r="C11" s="36"/>
      <c r="D11" s="36"/>
      <c r="E11" s="37"/>
      <c r="F11" s="38"/>
      <c r="H11" s="113"/>
    </row>
    <row r="12" spans="2:8" s="39" customFormat="1" ht="15" customHeight="1" x14ac:dyDescent="0.25">
      <c r="B12" s="35" t="s">
        <v>1235</v>
      </c>
      <c r="C12" s="36"/>
      <c r="D12" s="36"/>
      <c r="E12" s="37"/>
      <c r="F12" s="38"/>
      <c r="H12" s="113"/>
    </row>
    <row r="13" spans="2:8" x14ac:dyDescent="0.2">
      <c r="B13" s="93" t="s">
        <v>650</v>
      </c>
      <c r="E13" s="16"/>
      <c r="F13" s="34"/>
      <c r="H13" s="18"/>
    </row>
    <row r="14" spans="2:8" ht="16.5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609</v>
      </c>
      <c r="C16" s="340"/>
      <c r="D16" s="341" t="s">
        <v>375</v>
      </c>
      <c r="E16" s="332" t="s">
        <v>1236</v>
      </c>
      <c r="F16" s="317"/>
      <c r="G16" s="15"/>
      <c r="H16" s="18"/>
    </row>
    <row r="17" spans="2:8" ht="15" customHeight="1" x14ac:dyDescent="0.2">
      <c r="B17" s="55" t="s">
        <v>244</v>
      </c>
      <c r="C17" s="342"/>
      <c r="D17" s="343" t="s">
        <v>448</v>
      </c>
      <c r="E17" s="333"/>
      <c r="F17" s="335"/>
      <c r="G17" s="15"/>
      <c r="H17" s="18"/>
    </row>
    <row r="18" spans="2:8" ht="15" customHeight="1" x14ac:dyDescent="0.2">
      <c r="B18" s="55" t="s">
        <v>306</v>
      </c>
      <c r="C18" s="342"/>
      <c r="D18" s="343" t="s">
        <v>446</v>
      </c>
      <c r="E18" s="333"/>
      <c r="F18" s="335"/>
      <c r="H18" s="18"/>
    </row>
    <row r="19" spans="2:8" ht="15" customHeight="1" x14ac:dyDescent="0.2">
      <c r="B19" s="55" t="s">
        <v>243</v>
      </c>
      <c r="C19" s="342"/>
      <c r="D19" s="343" t="s">
        <v>561</v>
      </c>
      <c r="E19" s="333" t="s">
        <v>1237</v>
      </c>
      <c r="F19" s="335"/>
      <c r="H19" s="18"/>
    </row>
    <row r="20" spans="2:8" ht="15" customHeight="1" x14ac:dyDescent="0.2">
      <c r="B20" s="55" t="s">
        <v>243</v>
      </c>
      <c r="C20" s="342"/>
      <c r="D20" s="343" t="s">
        <v>562</v>
      </c>
      <c r="E20" s="333" t="s">
        <v>1238</v>
      </c>
      <c r="F20" s="335"/>
      <c r="H20" s="18"/>
    </row>
    <row r="21" spans="2:8" ht="15" customHeight="1" thickBot="1" x14ac:dyDescent="0.25">
      <c r="B21" s="68" t="s">
        <v>1101</v>
      </c>
      <c r="C21" s="354" t="s">
        <v>1101</v>
      </c>
      <c r="D21" s="349"/>
      <c r="E21" s="339"/>
      <c r="F21" s="336"/>
      <c r="H21" s="18"/>
    </row>
    <row r="22" spans="2:8" ht="15" customHeight="1" x14ac:dyDescent="0.2">
      <c r="B22" s="29"/>
      <c r="C22" s="18"/>
      <c r="D22" s="18"/>
      <c r="E22" s="16"/>
      <c r="F22" s="34"/>
      <c r="H22" s="18"/>
    </row>
    <row r="23" spans="2:8" ht="15" customHeight="1" thickBot="1" x14ac:dyDescent="0.25">
      <c r="B23" s="514" t="s">
        <v>245</v>
      </c>
      <c r="C23" s="515"/>
      <c r="D23" s="515"/>
      <c r="E23" s="515"/>
      <c r="F23" s="515"/>
      <c r="H23" s="18"/>
    </row>
    <row r="24" spans="2:8" ht="15" customHeight="1" thickBot="1" x14ac:dyDescent="0.25">
      <c r="B24" s="22" t="s">
        <v>236</v>
      </c>
      <c r="C24" s="23"/>
      <c r="D24" s="23" t="s">
        <v>597</v>
      </c>
      <c r="E24" s="23" t="s">
        <v>237</v>
      </c>
      <c r="F24" s="24" t="s">
        <v>238</v>
      </c>
      <c r="H24" s="18"/>
    </row>
    <row r="25" spans="2:8" ht="15" customHeight="1" x14ac:dyDescent="0.2">
      <c r="B25" s="83" t="s">
        <v>240</v>
      </c>
      <c r="C25" s="340"/>
      <c r="D25" s="341" t="s">
        <v>428</v>
      </c>
      <c r="E25" s="332"/>
      <c r="F25" s="317">
        <v>2000</v>
      </c>
      <c r="H25" s="18"/>
    </row>
    <row r="26" spans="2:8" ht="15" customHeight="1" x14ac:dyDescent="0.2">
      <c r="B26" s="55" t="s">
        <v>1003</v>
      </c>
      <c r="C26" s="342"/>
      <c r="D26" s="358" t="s">
        <v>575</v>
      </c>
      <c r="E26" s="333" t="s">
        <v>658</v>
      </c>
      <c r="F26" s="335">
        <v>2000</v>
      </c>
      <c r="H26" s="18"/>
    </row>
    <row r="27" spans="2:8" ht="15" customHeight="1" x14ac:dyDescent="0.2">
      <c r="B27" s="55" t="s">
        <v>332</v>
      </c>
      <c r="C27" s="342"/>
      <c r="D27" s="343" t="s">
        <v>429</v>
      </c>
      <c r="E27" s="333"/>
      <c r="F27" s="335">
        <v>8000</v>
      </c>
      <c r="H27" s="18"/>
    </row>
    <row r="28" spans="2:8" ht="15" customHeight="1" x14ac:dyDescent="0.2">
      <c r="B28" s="55" t="s">
        <v>305</v>
      </c>
      <c r="C28" s="342"/>
      <c r="D28" s="343" t="s">
        <v>558</v>
      </c>
      <c r="E28" s="333"/>
      <c r="F28" s="335">
        <v>8000</v>
      </c>
      <c r="H28" s="18"/>
    </row>
    <row r="29" spans="2:8" ht="15" customHeight="1" x14ac:dyDescent="0.2">
      <c r="B29" s="55" t="s">
        <v>307</v>
      </c>
      <c r="C29" s="342"/>
      <c r="D29" s="343" t="s">
        <v>432</v>
      </c>
      <c r="E29" s="359"/>
      <c r="F29" s="335">
        <v>8000</v>
      </c>
      <c r="H29" s="18"/>
    </row>
    <row r="30" spans="2:8" ht="15" customHeight="1" x14ac:dyDescent="0.2">
      <c r="B30" s="55" t="s">
        <v>308</v>
      </c>
      <c r="C30" s="342"/>
      <c r="D30" s="343" t="s">
        <v>433</v>
      </c>
      <c r="E30" s="333"/>
      <c r="F30" s="335">
        <v>8000</v>
      </c>
      <c r="H30" s="18"/>
    </row>
    <row r="31" spans="2:8" s="94" customFormat="1" ht="15" customHeight="1" x14ac:dyDescent="0.2">
      <c r="B31" s="55" t="s">
        <v>311</v>
      </c>
      <c r="C31" s="342"/>
      <c r="D31" s="343" t="s">
        <v>543</v>
      </c>
      <c r="E31" s="333"/>
      <c r="F31" s="335">
        <v>8000</v>
      </c>
      <c r="H31" s="18"/>
    </row>
    <row r="32" spans="2:8" ht="15" customHeight="1" x14ac:dyDescent="0.2">
      <c r="B32" s="55" t="s">
        <v>311</v>
      </c>
      <c r="C32" s="342"/>
      <c r="D32" s="343" t="s">
        <v>543</v>
      </c>
      <c r="E32" s="333"/>
      <c r="F32" s="335">
        <v>8000</v>
      </c>
      <c r="H32" s="18"/>
    </row>
    <row r="33" spans="2:10" ht="15" customHeight="1" x14ac:dyDescent="0.2">
      <c r="B33" s="55" t="s">
        <v>313</v>
      </c>
      <c r="C33" s="342"/>
      <c r="D33" s="343" t="s">
        <v>544</v>
      </c>
      <c r="E33" s="333"/>
      <c r="F33" s="335">
        <v>8000</v>
      </c>
      <c r="H33" s="18"/>
    </row>
    <row r="34" spans="2:10" ht="15" customHeight="1" x14ac:dyDescent="0.2">
      <c r="B34" s="55" t="s">
        <v>315</v>
      </c>
      <c r="C34" s="342"/>
      <c r="D34" s="343" t="s">
        <v>430</v>
      </c>
      <c r="E34" s="333"/>
      <c r="F34" s="335">
        <v>8000</v>
      </c>
      <c r="H34" s="18"/>
    </row>
    <row r="35" spans="2:10" ht="15" customHeight="1" x14ac:dyDescent="0.2">
      <c r="B35" s="55" t="s">
        <v>613</v>
      </c>
      <c r="C35" s="342"/>
      <c r="D35" s="343" t="s">
        <v>482</v>
      </c>
      <c r="E35" s="333" t="s">
        <v>812</v>
      </c>
      <c r="F35" s="335">
        <v>8000</v>
      </c>
      <c r="H35" s="18"/>
    </row>
    <row r="36" spans="2:10" ht="15" customHeight="1" x14ac:dyDescent="0.2">
      <c r="B36" s="55" t="s">
        <v>263</v>
      </c>
      <c r="C36" s="342"/>
      <c r="D36" s="343" t="s">
        <v>414</v>
      </c>
      <c r="E36" s="348" t="s">
        <v>813</v>
      </c>
      <c r="F36" s="335">
        <v>8000</v>
      </c>
      <c r="G36" s="15"/>
      <c r="H36" s="18"/>
    </row>
    <row r="37" spans="2:10" ht="15" customHeight="1" x14ac:dyDescent="0.2">
      <c r="B37" s="55" t="s">
        <v>263</v>
      </c>
      <c r="C37" s="342"/>
      <c r="D37" s="343" t="s">
        <v>470</v>
      </c>
      <c r="E37" s="348" t="s">
        <v>674</v>
      </c>
      <c r="F37" s="335">
        <v>8000</v>
      </c>
      <c r="G37" s="15"/>
      <c r="H37" s="18"/>
    </row>
    <row r="38" spans="2:10" ht="15" customHeight="1" x14ac:dyDescent="0.2">
      <c r="B38" s="55" t="s">
        <v>263</v>
      </c>
      <c r="C38" s="342"/>
      <c r="D38" s="343" t="s">
        <v>443</v>
      </c>
      <c r="E38" s="348" t="s">
        <v>1239</v>
      </c>
      <c r="F38" s="335">
        <v>8000</v>
      </c>
      <c r="G38" s="15"/>
      <c r="H38" s="18"/>
    </row>
    <row r="39" spans="2:10" ht="15" customHeight="1" x14ac:dyDescent="0.2">
      <c r="B39" s="55" t="s">
        <v>263</v>
      </c>
      <c r="C39" s="342"/>
      <c r="D39" s="343" t="s">
        <v>471</v>
      </c>
      <c r="E39" s="348" t="s">
        <v>675</v>
      </c>
      <c r="F39" s="335">
        <v>8000</v>
      </c>
      <c r="G39" s="15"/>
      <c r="H39" s="18"/>
    </row>
    <row r="40" spans="2:10" s="15" customFormat="1" ht="15" customHeight="1" x14ac:dyDescent="0.2">
      <c r="B40" s="55" t="s">
        <v>316</v>
      </c>
      <c r="C40" s="342"/>
      <c r="D40" s="343" t="s">
        <v>542</v>
      </c>
      <c r="E40" s="333"/>
      <c r="F40" s="335">
        <v>8000</v>
      </c>
      <c r="G40" s="17"/>
    </row>
    <row r="41" spans="2:10" s="15" customFormat="1" ht="15" customHeight="1" x14ac:dyDescent="0.2">
      <c r="B41" s="55" t="s">
        <v>317</v>
      </c>
      <c r="C41" s="342"/>
      <c r="D41" s="343" t="s">
        <v>431</v>
      </c>
      <c r="E41" s="333"/>
      <c r="F41" s="335">
        <v>8000</v>
      </c>
      <c r="G41" s="17"/>
      <c r="J41" s="119"/>
    </row>
    <row r="42" spans="2:10" s="15" customFormat="1" ht="15" customHeight="1" thickBot="1" x14ac:dyDescent="0.25">
      <c r="B42" s="68" t="s">
        <v>1101</v>
      </c>
      <c r="C42" s="354" t="s">
        <v>1101</v>
      </c>
      <c r="D42" s="345"/>
      <c r="E42" s="339"/>
      <c r="F42" s="336"/>
      <c r="G42" s="17"/>
      <c r="J42" s="119"/>
    </row>
    <row r="43" spans="2:10" s="15" customFormat="1" ht="15" customHeight="1" x14ac:dyDescent="0.2">
      <c r="B43" s="32"/>
      <c r="C43" s="40"/>
      <c r="D43" s="40"/>
      <c r="E43" s="16"/>
      <c r="F43" s="34"/>
      <c r="G43" s="17"/>
      <c r="J43" s="119"/>
    </row>
    <row r="44" spans="2:10" s="15" customFormat="1" ht="16.5" thickBot="1" x14ac:dyDescent="0.25">
      <c r="B44" s="514" t="s">
        <v>252</v>
      </c>
      <c r="C44" s="515"/>
      <c r="D44" s="515"/>
      <c r="E44" s="515"/>
      <c r="F44" s="515"/>
      <c r="G44" s="17"/>
    </row>
    <row r="45" spans="2:10" s="15" customFormat="1" ht="13.5" thickBot="1" x14ac:dyDescent="0.25">
      <c r="B45" s="22" t="s">
        <v>236</v>
      </c>
      <c r="C45" s="23" t="s">
        <v>598</v>
      </c>
      <c r="D45" s="23" t="s">
        <v>597</v>
      </c>
      <c r="E45" s="23" t="s">
        <v>237</v>
      </c>
      <c r="F45" s="24" t="s">
        <v>238</v>
      </c>
      <c r="G45" s="17"/>
    </row>
    <row r="46" spans="2:10" s="15" customFormat="1" ht="15" customHeight="1" x14ac:dyDescent="0.2">
      <c r="B46" s="83" t="s">
        <v>318</v>
      </c>
      <c r="C46" s="340"/>
      <c r="D46" s="341" t="s">
        <v>475</v>
      </c>
      <c r="E46" s="332"/>
      <c r="F46" s="317"/>
      <c r="G46" s="17"/>
    </row>
    <row r="47" spans="2:10" s="15" customFormat="1" ht="15" customHeight="1" x14ac:dyDescent="0.2">
      <c r="B47" s="55" t="s">
        <v>319</v>
      </c>
      <c r="C47" s="342"/>
      <c r="D47" s="343" t="s">
        <v>447</v>
      </c>
      <c r="E47" s="333"/>
      <c r="F47" s="335"/>
      <c r="G47" s="17"/>
    </row>
    <row r="48" spans="2:10" s="15" customFormat="1" ht="15" customHeight="1" x14ac:dyDescent="0.2">
      <c r="B48" s="55" t="s">
        <v>363</v>
      </c>
      <c r="C48" s="342"/>
      <c r="D48" s="343" t="s">
        <v>481</v>
      </c>
      <c r="E48" s="333"/>
      <c r="F48" s="335"/>
      <c r="G48" s="17"/>
    </row>
    <row r="49" spans="2:7" s="15" customFormat="1" ht="15" customHeight="1" x14ac:dyDescent="0.2">
      <c r="B49" s="55" t="s">
        <v>270</v>
      </c>
      <c r="C49" s="342"/>
      <c r="D49" s="343" t="s">
        <v>476</v>
      </c>
      <c r="E49" s="333"/>
      <c r="F49" s="335">
        <v>16000</v>
      </c>
      <c r="G49" s="17"/>
    </row>
    <row r="50" spans="2:7" s="15" customFormat="1" ht="15" customHeight="1" thickBot="1" x14ac:dyDescent="0.25">
      <c r="B50" s="68" t="s">
        <v>1101</v>
      </c>
      <c r="C50" s="354" t="s">
        <v>1101</v>
      </c>
      <c r="D50" s="349"/>
      <c r="E50" s="339"/>
      <c r="F50" s="336"/>
      <c r="G50" s="17"/>
    </row>
    <row r="51" spans="2:7" s="15" customFormat="1" x14ac:dyDescent="0.2">
      <c r="B51" s="29"/>
      <c r="C51" s="18"/>
      <c r="D51" s="18"/>
      <c r="E51" s="16"/>
      <c r="F51" s="34"/>
      <c r="G51" s="17"/>
    </row>
    <row r="52" spans="2:7" s="15" customFormat="1" x14ac:dyDescent="0.2">
      <c r="B52" s="29"/>
      <c r="C52" s="18"/>
      <c r="D52" s="18"/>
      <c r="E52" s="16"/>
      <c r="F52" s="34"/>
      <c r="G52" s="17"/>
    </row>
    <row r="53" spans="2:7" s="15" customFormat="1" x14ac:dyDescent="0.2">
      <c r="B53" s="29"/>
      <c r="C53" s="18"/>
      <c r="D53" s="18"/>
      <c r="E53" s="16"/>
      <c r="F53" s="34"/>
      <c r="G53" s="17"/>
    </row>
    <row r="54" spans="2:7" s="15" customFormat="1" x14ac:dyDescent="0.2">
      <c r="B54" s="29"/>
      <c r="C54" s="18"/>
      <c r="D54" s="18"/>
      <c r="E54" s="16"/>
      <c r="F54" s="34"/>
      <c r="G54" s="17"/>
    </row>
    <row r="55" spans="2:7" s="15" customFormat="1" x14ac:dyDescent="0.2">
      <c r="B55" s="29"/>
      <c r="C55" s="18"/>
      <c r="D55" s="18"/>
      <c r="E55" s="16"/>
      <c r="F55" s="34"/>
      <c r="G55" s="17"/>
    </row>
    <row r="56" spans="2:7" s="15" customFormat="1" x14ac:dyDescent="0.2">
      <c r="B56" s="29"/>
      <c r="C56" s="18"/>
      <c r="D56" s="18"/>
      <c r="E56" s="16"/>
      <c r="F56" s="34"/>
      <c r="G56" s="17"/>
    </row>
    <row r="57" spans="2:7" s="15" customFormat="1" x14ac:dyDescent="0.2">
      <c r="B57" s="29"/>
      <c r="C57" s="18"/>
      <c r="D57" s="18"/>
      <c r="E57" s="16"/>
      <c r="F57" s="34"/>
      <c r="G57" s="17"/>
    </row>
    <row r="58" spans="2:7" s="15" customFormat="1" x14ac:dyDescent="0.2">
      <c r="B58" s="29"/>
      <c r="C58" s="18"/>
      <c r="D58" s="18"/>
      <c r="E58" s="16"/>
      <c r="F58" s="34"/>
      <c r="G58" s="17"/>
    </row>
    <row r="59" spans="2:7" s="15" customFormat="1" x14ac:dyDescent="0.2">
      <c r="B59" s="29"/>
      <c r="C59" s="18"/>
      <c r="D59" s="18"/>
      <c r="E59" s="16"/>
      <c r="F59" s="34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9" s="15" customFormat="1" x14ac:dyDescent="0.2">
      <c r="B65" s="17"/>
      <c r="E65" s="17"/>
      <c r="G65" s="17"/>
    </row>
    <row r="66" spans="2:9" s="15" customFormat="1" x14ac:dyDescent="0.2">
      <c r="B66" s="17"/>
      <c r="E66" s="17"/>
      <c r="G66" s="17"/>
    </row>
    <row r="67" spans="2:9" s="15" customFormat="1" x14ac:dyDescent="0.2">
      <c r="B67" s="17"/>
      <c r="E67" s="17"/>
      <c r="G67" s="17"/>
    </row>
    <row r="68" spans="2:9" s="15" customFormat="1" x14ac:dyDescent="0.2">
      <c r="B68" s="17"/>
      <c r="E68" s="17"/>
      <c r="G68" s="17"/>
    </row>
    <row r="69" spans="2:9" s="15" customFormat="1" x14ac:dyDescent="0.2">
      <c r="B69" s="17"/>
      <c r="E69" s="17"/>
      <c r="G69" s="17"/>
    </row>
    <row r="70" spans="2:9" s="15" customFormat="1" x14ac:dyDescent="0.2">
      <c r="B70" s="17"/>
      <c r="E70" s="17"/>
      <c r="G70" s="17"/>
    </row>
    <row r="71" spans="2:9" s="15" customFormat="1" x14ac:dyDescent="0.2">
      <c r="B71" s="17"/>
      <c r="E71" s="17"/>
      <c r="G71" s="17"/>
      <c r="H71" s="17"/>
      <c r="I71" s="17"/>
    </row>
    <row r="72" spans="2:9" s="15" customFormat="1" x14ac:dyDescent="0.2">
      <c r="B72" s="17"/>
      <c r="E72" s="17"/>
      <c r="G72" s="17"/>
      <c r="I72" s="17"/>
    </row>
    <row r="73" spans="2:9" s="15" customFormat="1" x14ac:dyDescent="0.2">
      <c r="B73" s="17"/>
      <c r="E73" s="17"/>
      <c r="G73" s="17"/>
      <c r="I73" s="17"/>
    </row>
    <row r="74" spans="2:9" s="15" customFormat="1" x14ac:dyDescent="0.2">
      <c r="B74" s="17"/>
      <c r="E74" s="17"/>
      <c r="G74" s="17"/>
      <c r="I74" s="17"/>
    </row>
    <row r="75" spans="2:9" s="15" customFormat="1" x14ac:dyDescent="0.2">
      <c r="B75" s="17"/>
      <c r="E75" s="17"/>
      <c r="G75" s="17"/>
      <c r="I75" s="17"/>
    </row>
    <row r="76" spans="2:9" s="15" customFormat="1" x14ac:dyDescent="0.2">
      <c r="B76" s="17"/>
      <c r="E76" s="17"/>
      <c r="G76" s="17"/>
      <c r="I76" s="17"/>
    </row>
  </sheetData>
  <sheetProtection algorithmName="SHA-512" hashValue="95JkKGT6dyU8IsMBTM56GSpVTX/v3p1ZzlvArgvPtDWB8CaucJtXn0CfMFokmWYRFAGYNWlCu+1cN/FlTpmKqg==" saltValue="0ZwyFR2Y9+TkqinajmhNgw==" spinCount="100000" sheet="1" objects="1" scenarios="1"/>
  <mergeCells count="4">
    <mergeCell ref="B14:F14"/>
    <mergeCell ref="B23:F23"/>
    <mergeCell ref="B44:F44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19"/>
  <dimension ref="B1:G98"/>
  <sheetViews>
    <sheetView showGridLines="0" showRowColHeaders="0" workbookViewId="0">
      <selection activeCell="H13" sqref="H13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0.140625" style="15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9" width="12.140625" style="17" bestFit="1" customWidth="1"/>
    <col min="10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16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304</v>
      </c>
      <c r="E9" s="16"/>
      <c r="F9" s="34"/>
    </row>
    <row r="10" spans="2:7" s="39" customFormat="1" ht="15" customHeight="1" x14ac:dyDescent="0.25">
      <c r="B10" s="35" t="s">
        <v>1240</v>
      </c>
      <c r="C10" s="36"/>
      <c r="D10" s="36"/>
      <c r="E10" s="37"/>
      <c r="F10" s="38"/>
    </row>
    <row r="11" spans="2:7" s="39" customFormat="1" ht="15" customHeight="1" x14ac:dyDescent="0.25">
      <c r="B11" s="35" t="s">
        <v>1241</v>
      </c>
      <c r="C11" s="36"/>
      <c r="D11" s="36"/>
      <c r="E11" s="37"/>
      <c r="F11" s="38"/>
    </row>
    <row r="12" spans="2:7" s="39" customFormat="1" ht="15" customHeight="1" x14ac:dyDescent="0.25">
      <c r="B12" s="35" t="s">
        <v>1242</v>
      </c>
      <c r="C12" s="36"/>
      <c r="D12" s="36"/>
      <c r="E12" s="37"/>
      <c r="F12" s="38"/>
    </row>
    <row r="13" spans="2:7" x14ac:dyDescent="0.2">
      <c r="B13" s="93" t="s">
        <v>650</v>
      </c>
      <c r="E13" s="16"/>
      <c r="F13" s="34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609</v>
      </c>
      <c r="C16" s="340"/>
      <c r="D16" s="341" t="s">
        <v>375</v>
      </c>
      <c r="E16" s="332" t="s">
        <v>1236</v>
      </c>
      <c r="F16" s="317"/>
      <c r="G16" s="15"/>
    </row>
    <row r="17" spans="2:7" ht="15" customHeight="1" x14ac:dyDescent="0.2">
      <c r="B17" s="55" t="s">
        <v>364</v>
      </c>
      <c r="C17" s="342"/>
      <c r="D17" s="343" t="s">
        <v>497</v>
      </c>
      <c r="E17" s="333"/>
      <c r="F17" s="335"/>
      <c r="G17" s="15"/>
    </row>
    <row r="18" spans="2:7" ht="15" customHeight="1" x14ac:dyDescent="0.2">
      <c r="B18" s="55" t="s">
        <v>258</v>
      </c>
      <c r="C18" s="342"/>
      <c r="D18" s="343" t="s">
        <v>604</v>
      </c>
      <c r="E18" s="333" t="s">
        <v>1243</v>
      </c>
      <c r="F18" s="335"/>
    </row>
    <row r="19" spans="2:7" ht="15" customHeight="1" x14ac:dyDescent="0.2">
      <c r="B19" s="55" t="s">
        <v>258</v>
      </c>
      <c r="C19" s="342"/>
      <c r="D19" s="343" t="s">
        <v>604</v>
      </c>
      <c r="E19" s="333" t="s">
        <v>1244</v>
      </c>
      <c r="F19" s="335"/>
    </row>
    <row r="20" spans="2:7" ht="15" customHeight="1" x14ac:dyDescent="0.2">
      <c r="B20" s="55" t="s">
        <v>258</v>
      </c>
      <c r="C20" s="342"/>
      <c r="D20" s="343" t="s">
        <v>604</v>
      </c>
      <c r="E20" s="333" t="s">
        <v>1245</v>
      </c>
      <c r="F20" s="335"/>
    </row>
    <row r="21" spans="2:7" ht="15" customHeight="1" x14ac:dyDescent="0.2">
      <c r="B21" s="55" t="s">
        <v>256</v>
      </c>
      <c r="C21" s="342"/>
      <c r="D21" s="343" t="s">
        <v>460</v>
      </c>
      <c r="E21" s="333" t="s">
        <v>810</v>
      </c>
      <c r="F21" s="335"/>
    </row>
    <row r="22" spans="2:7" ht="15" customHeight="1" x14ac:dyDescent="0.2">
      <c r="B22" s="55" t="s">
        <v>321</v>
      </c>
      <c r="C22" s="342"/>
      <c r="D22" s="343" t="s">
        <v>591</v>
      </c>
      <c r="E22" s="333"/>
      <c r="F22" s="335"/>
    </row>
    <row r="23" spans="2:7" ht="15" customHeight="1" x14ac:dyDescent="0.2">
      <c r="B23" s="55" t="s">
        <v>279</v>
      </c>
      <c r="C23" s="342"/>
      <c r="D23" s="343" t="s">
        <v>458</v>
      </c>
      <c r="E23" s="333"/>
      <c r="F23" s="335"/>
    </row>
    <row r="24" spans="2:7" ht="15" customHeight="1" x14ac:dyDescent="0.2">
      <c r="B24" s="55" t="s">
        <v>322</v>
      </c>
      <c r="C24" s="342"/>
      <c r="D24" s="343" t="s">
        <v>468</v>
      </c>
      <c r="E24" s="333" t="s">
        <v>1246</v>
      </c>
      <c r="F24" s="335"/>
    </row>
    <row r="25" spans="2:7" ht="15" customHeight="1" thickBot="1" x14ac:dyDescent="0.25">
      <c r="B25" s="68" t="s">
        <v>1101</v>
      </c>
      <c r="C25" s="354" t="s">
        <v>1101</v>
      </c>
      <c r="D25" s="349"/>
      <c r="E25" s="339"/>
      <c r="F25" s="336"/>
    </row>
    <row r="26" spans="2:7" ht="15" customHeight="1" x14ac:dyDescent="0.2">
      <c r="B26" s="29"/>
      <c r="C26" s="18"/>
      <c r="D26" s="18"/>
      <c r="E26" s="16"/>
      <c r="F26" s="34"/>
    </row>
    <row r="27" spans="2:7" ht="15" customHeight="1" thickBot="1" x14ac:dyDescent="0.25">
      <c r="B27" s="514" t="s">
        <v>245</v>
      </c>
      <c r="C27" s="515"/>
      <c r="D27" s="515"/>
      <c r="E27" s="515"/>
      <c r="F27" s="515"/>
    </row>
    <row r="28" spans="2:7" ht="15" customHeight="1" thickBot="1" x14ac:dyDescent="0.25">
      <c r="B28" s="22" t="s">
        <v>236</v>
      </c>
      <c r="C28" s="23"/>
      <c r="D28" s="23" t="s">
        <v>597</v>
      </c>
      <c r="E28" s="23" t="s">
        <v>237</v>
      </c>
      <c r="F28" s="24" t="s">
        <v>238</v>
      </c>
    </row>
    <row r="29" spans="2:7" ht="15" customHeight="1" x14ac:dyDescent="0.2">
      <c r="B29" s="83" t="s">
        <v>1003</v>
      </c>
      <c r="C29" s="340"/>
      <c r="D29" s="341" t="s">
        <v>575</v>
      </c>
      <c r="E29" s="332" t="s">
        <v>658</v>
      </c>
      <c r="F29" s="317">
        <v>2000</v>
      </c>
    </row>
    <row r="30" spans="2:7" ht="15" customHeight="1" x14ac:dyDescent="0.2">
      <c r="B30" s="55" t="s">
        <v>240</v>
      </c>
      <c r="C30" s="342"/>
      <c r="D30" s="343" t="s">
        <v>428</v>
      </c>
      <c r="E30" s="333"/>
      <c r="F30" s="335">
        <v>2000</v>
      </c>
    </row>
    <row r="31" spans="2:7" ht="15" customHeight="1" x14ac:dyDescent="0.2">
      <c r="B31" s="55" t="s">
        <v>305</v>
      </c>
      <c r="C31" s="342"/>
      <c r="D31" s="343" t="s">
        <v>558</v>
      </c>
      <c r="E31" s="333"/>
      <c r="F31" s="335">
        <v>4000</v>
      </c>
    </row>
    <row r="32" spans="2:7" ht="15" customHeight="1" x14ac:dyDescent="0.2">
      <c r="B32" s="55" t="s">
        <v>332</v>
      </c>
      <c r="C32" s="342"/>
      <c r="D32" s="343" t="s">
        <v>429</v>
      </c>
      <c r="E32" s="333"/>
      <c r="F32" s="335">
        <v>4000</v>
      </c>
    </row>
    <row r="33" spans="2:6" ht="15" customHeight="1" x14ac:dyDescent="0.2">
      <c r="B33" s="55" t="s">
        <v>307</v>
      </c>
      <c r="C33" s="342"/>
      <c r="D33" s="343" t="s">
        <v>432</v>
      </c>
      <c r="E33" s="333"/>
      <c r="F33" s="335">
        <v>8000</v>
      </c>
    </row>
    <row r="34" spans="2:6" ht="15" customHeight="1" x14ac:dyDescent="0.2">
      <c r="B34" s="55" t="s">
        <v>308</v>
      </c>
      <c r="C34" s="342"/>
      <c r="D34" s="343" t="s">
        <v>433</v>
      </c>
      <c r="E34" s="333"/>
      <c r="F34" s="335">
        <v>8000</v>
      </c>
    </row>
    <row r="35" spans="2:6" ht="15" customHeight="1" x14ac:dyDescent="0.2">
      <c r="B35" s="55" t="s">
        <v>311</v>
      </c>
      <c r="C35" s="342"/>
      <c r="D35" s="343" t="s">
        <v>543</v>
      </c>
      <c r="E35" s="333"/>
      <c r="F35" s="335">
        <v>8000</v>
      </c>
    </row>
    <row r="36" spans="2:6" ht="15" customHeight="1" x14ac:dyDescent="0.2">
      <c r="B36" s="55" t="s">
        <v>311</v>
      </c>
      <c r="C36" s="342"/>
      <c r="D36" s="343" t="s">
        <v>543</v>
      </c>
      <c r="E36" s="333"/>
      <c r="F36" s="335">
        <v>8000</v>
      </c>
    </row>
    <row r="37" spans="2:6" ht="15" customHeight="1" x14ac:dyDescent="0.2">
      <c r="B37" s="55" t="s">
        <v>312</v>
      </c>
      <c r="C37" s="342"/>
      <c r="D37" s="343" t="s">
        <v>545</v>
      </c>
      <c r="E37" s="333"/>
      <c r="F37" s="335">
        <v>8000</v>
      </c>
    </row>
    <row r="38" spans="2:6" ht="15" customHeight="1" x14ac:dyDescent="0.2">
      <c r="B38" s="55" t="s">
        <v>313</v>
      </c>
      <c r="C38" s="342"/>
      <c r="D38" s="343" t="s">
        <v>544</v>
      </c>
      <c r="E38" s="333"/>
      <c r="F38" s="335">
        <v>8000</v>
      </c>
    </row>
    <row r="39" spans="2:6" ht="15" customHeight="1" x14ac:dyDescent="0.2">
      <c r="B39" s="55" t="s">
        <v>314</v>
      </c>
      <c r="C39" s="342"/>
      <c r="D39" s="343" t="s">
        <v>546</v>
      </c>
      <c r="E39" s="333"/>
      <c r="F39" s="335">
        <v>8000</v>
      </c>
    </row>
    <row r="40" spans="2:6" ht="15" customHeight="1" x14ac:dyDescent="0.2">
      <c r="B40" s="55" t="s">
        <v>315</v>
      </c>
      <c r="C40" s="342"/>
      <c r="D40" s="343" t="s">
        <v>430</v>
      </c>
      <c r="E40" s="333"/>
      <c r="F40" s="335">
        <v>8000</v>
      </c>
    </row>
    <row r="41" spans="2:6" ht="15" customHeight="1" x14ac:dyDescent="0.2">
      <c r="B41" s="55" t="s">
        <v>613</v>
      </c>
      <c r="C41" s="342"/>
      <c r="D41" s="343" t="s">
        <v>482</v>
      </c>
      <c r="E41" s="333" t="s">
        <v>1247</v>
      </c>
      <c r="F41" s="335">
        <v>8000</v>
      </c>
    </row>
    <row r="42" spans="2:6" s="120" customFormat="1" ht="15" customHeight="1" x14ac:dyDescent="0.25">
      <c r="B42" s="55" t="s">
        <v>263</v>
      </c>
      <c r="C42" s="342"/>
      <c r="D42" s="343" t="s">
        <v>414</v>
      </c>
      <c r="E42" s="333" t="s">
        <v>813</v>
      </c>
      <c r="F42" s="335">
        <v>8000</v>
      </c>
    </row>
    <row r="43" spans="2:6" s="120" customFormat="1" ht="15" customHeight="1" x14ac:dyDescent="0.25">
      <c r="B43" s="55" t="s">
        <v>263</v>
      </c>
      <c r="C43" s="342"/>
      <c r="D43" s="343" t="s">
        <v>470</v>
      </c>
      <c r="E43" s="333" t="s">
        <v>674</v>
      </c>
      <c r="F43" s="335">
        <v>8000</v>
      </c>
    </row>
    <row r="44" spans="2:6" s="120" customFormat="1" ht="15" customHeight="1" x14ac:dyDescent="0.25">
      <c r="B44" s="55" t="s">
        <v>263</v>
      </c>
      <c r="C44" s="342"/>
      <c r="D44" s="343" t="s">
        <v>443</v>
      </c>
      <c r="E44" s="333" t="s">
        <v>1239</v>
      </c>
      <c r="F44" s="335">
        <v>8000</v>
      </c>
    </row>
    <row r="45" spans="2:6" s="120" customFormat="1" ht="15" customHeight="1" x14ac:dyDescent="0.25">
      <c r="B45" s="55" t="s">
        <v>263</v>
      </c>
      <c r="C45" s="342"/>
      <c r="D45" s="343" t="s">
        <v>471</v>
      </c>
      <c r="E45" s="333" t="s">
        <v>675</v>
      </c>
      <c r="F45" s="335">
        <v>8000</v>
      </c>
    </row>
    <row r="46" spans="2:6" ht="15" customHeight="1" x14ac:dyDescent="0.2">
      <c r="B46" s="55" t="s">
        <v>316</v>
      </c>
      <c r="C46" s="342"/>
      <c r="D46" s="343" t="s">
        <v>542</v>
      </c>
      <c r="E46" s="333"/>
      <c r="F46" s="335">
        <v>8000</v>
      </c>
    </row>
    <row r="47" spans="2:6" ht="15" customHeight="1" x14ac:dyDescent="0.2">
      <c r="B47" s="55" t="s">
        <v>317</v>
      </c>
      <c r="C47" s="342"/>
      <c r="D47" s="343" t="s">
        <v>431</v>
      </c>
      <c r="E47" s="333"/>
      <c r="F47" s="335">
        <v>8000</v>
      </c>
    </row>
    <row r="48" spans="2:6" ht="15" customHeight="1" thickBot="1" x14ac:dyDescent="0.25">
      <c r="B48" s="68" t="s">
        <v>1101</v>
      </c>
      <c r="C48" s="354" t="s">
        <v>1101</v>
      </c>
      <c r="D48" s="345"/>
      <c r="E48" s="339"/>
      <c r="F48" s="336"/>
    </row>
    <row r="49" spans="2:7" ht="15" customHeight="1" x14ac:dyDescent="0.2">
      <c r="B49" s="32"/>
      <c r="C49" s="40"/>
      <c r="D49" s="40"/>
      <c r="E49" s="16"/>
      <c r="F49" s="34"/>
    </row>
    <row r="50" spans="2:7" ht="15" customHeight="1" thickBot="1" x14ac:dyDescent="0.25">
      <c r="B50" s="514" t="s">
        <v>252</v>
      </c>
      <c r="C50" s="515"/>
      <c r="D50" s="515"/>
      <c r="E50" s="515"/>
      <c r="F50" s="515"/>
    </row>
    <row r="51" spans="2:7" ht="15" customHeight="1" thickBot="1" x14ac:dyDescent="0.25">
      <c r="B51" s="22" t="s">
        <v>236</v>
      </c>
      <c r="C51" s="23"/>
      <c r="D51" s="23" t="s">
        <v>597</v>
      </c>
      <c r="E51" s="23" t="s">
        <v>237</v>
      </c>
      <c r="F51" s="24" t="s">
        <v>238</v>
      </c>
      <c r="G51" s="15"/>
    </row>
    <row r="52" spans="2:7" ht="15" customHeight="1" x14ac:dyDescent="0.2">
      <c r="B52" s="83" t="s">
        <v>318</v>
      </c>
      <c r="C52" s="340"/>
      <c r="D52" s="341" t="s">
        <v>475</v>
      </c>
      <c r="E52" s="332"/>
      <c r="F52" s="317"/>
      <c r="G52" s="15"/>
    </row>
    <row r="53" spans="2:7" ht="15" customHeight="1" x14ac:dyDescent="0.2">
      <c r="B53" s="55" t="s">
        <v>270</v>
      </c>
      <c r="C53" s="342"/>
      <c r="D53" s="343" t="s">
        <v>476</v>
      </c>
      <c r="E53" s="333"/>
      <c r="F53" s="335">
        <v>16000</v>
      </c>
      <c r="G53" s="15"/>
    </row>
    <row r="54" spans="2:7" ht="15" customHeight="1" x14ac:dyDescent="0.2">
      <c r="B54" s="55" t="s">
        <v>363</v>
      </c>
      <c r="C54" s="342"/>
      <c r="D54" s="343" t="s">
        <v>481</v>
      </c>
      <c r="E54" s="333"/>
      <c r="F54" s="335"/>
      <c r="G54" s="15"/>
    </row>
    <row r="55" spans="2:7" ht="15" customHeight="1" thickBot="1" x14ac:dyDescent="0.25">
      <c r="B55" s="68" t="s">
        <v>1101</v>
      </c>
      <c r="C55" s="354" t="s">
        <v>1101</v>
      </c>
      <c r="D55" s="345"/>
      <c r="E55" s="339"/>
      <c r="F55" s="336"/>
      <c r="G55" s="15"/>
    </row>
    <row r="56" spans="2:7" ht="15" customHeight="1" x14ac:dyDescent="0.2">
      <c r="B56" s="32"/>
      <c r="C56" s="33"/>
      <c r="D56" s="33"/>
      <c r="E56" s="117"/>
      <c r="F56" s="34"/>
      <c r="G56" s="15"/>
    </row>
    <row r="57" spans="2:7" x14ac:dyDescent="0.2">
      <c r="B57" s="32"/>
      <c r="C57" s="33"/>
      <c r="D57" s="33"/>
      <c r="E57" s="117"/>
      <c r="F57" s="34"/>
    </row>
    <row r="58" spans="2:7" s="15" customFormat="1" x14ac:dyDescent="0.2">
      <c r="B58" s="32"/>
      <c r="C58" s="33"/>
      <c r="D58" s="33"/>
      <c r="E58" s="117"/>
      <c r="F58" s="34"/>
      <c r="G58" s="17"/>
    </row>
    <row r="59" spans="2:7" s="15" customFormat="1" x14ac:dyDescent="0.2">
      <c r="B59" s="32"/>
      <c r="C59" s="33"/>
      <c r="D59" s="33"/>
      <c r="E59" s="16"/>
      <c r="F59" s="34"/>
      <c r="G59" s="17"/>
    </row>
    <row r="60" spans="2:7" s="15" customFormat="1" x14ac:dyDescent="0.2">
      <c r="B60" s="29"/>
      <c r="C60" s="18"/>
      <c r="D60" s="18"/>
      <c r="E60" s="16"/>
      <c r="F60" s="34"/>
      <c r="G60" s="17"/>
    </row>
    <row r="61" spans="2:7" s="15" customFormat="1" x14ac:dyDescent="0.2">
      <c r="B61" s="29"/>
      <c r="C61" s="18"/>
      <c r="D61" s="18"/>
      <c r="E61" s="16"/>
      <c r="F61" s="34"/>
      <c r="G61" s="17"/>
    </row>
    <row r="62" spans="2:7" s="15" customFormat="1" x14ac:dyDescent="0.2">
      <c r="B62" s="29"/>
      <c r="C62" s="18"/>
      <c r="D62" s="18"/>
      <c r="E62" s="16"/>
      <c r="F62" s="34"/>
      <c r="G62" s="17"/>
    </row>
    <row r="63" spans="2:7" s="15" customFormat="1" x14ac:dyDescent="0.2">
      <c r="B63" s="32"/>
      <c r="C63" s="33"/>
      <c r="D63" s="33"/>
      <c r="E63" s="16"/>
      <c r="F63" s="34"/>
      <c r="G63" s="17"/>
    </row>
    <row r="64" spans="2:7" s="15" customFormat="1" x14ac:dyDescent="0.2">
      <c r="B64" s="29"/>
      <c r="C64" s="18"/>
      <c r="D64" s="18"/>
      <c r="E64" s="16"/>
      <c r="F64" s="34"/>
      <c r="G64" s="17"/>
    </row>
    <row r="65" spans="2:7" s="15" customFormat="1" x14ac:dyDescent="0.2">
      <c r="B65" s="29"/>
      <c r="C65" s="18"/>
      <c r="D65" s="18"/>
      <c r="E65" s="16"/>
      <c r="F65" s="34"/>
      <c r="G65" s="17"/>
    </row>
    <row r="66" spans="2:7" s="15" customFormat="1" x14ac:dyDescent="0.2">
      <c r="B66" s="29"/>
      <c r="C66" s="18"/>
      <c r="D66" s="18"/>
      <c r="E66" s="16"/>
      <c r="F66" s="34"/>
      <c r="G66" s="17"/>
    </row>
    <row r="67" spans="2:7" s="15" customFormat="1" x14ac:dyDescent="0.2">
      <c r="B67" s="29"/>
      <c r="C67" s="18"/>
      <c r="D67" s="18"/>
      <c r="E67" s="16"/>
      <c r="F67" s="34"/>
      <c r="G67" s="17"/>
    </row>
    <row r="68" spans="2:7" s="15" customFormat="1" x14ac:dyDescent="0.2">
      <c r="B68" s="29"/>
      <c r="C68" s="18"/>
      <c r="D68" s="18"/>
      <c r="E68" s="16"/>
      <c r="F68" s="34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7" s="15" customFormat="1" x14ac:dyDescent="0.2">
      <c r="B81" s="17"/>
      <c r="E81" s="17"/>
      <c r="G81" s="17"/>
    </row>
    <row r="82" spans="2:7" s="15" customFormat="1" x14ac:dyDescent="0.2">
      <c r="B82" s="17"/>
      <c r="E82" s="17"/>
      <c r="G82" s="17"/>
    </row>
    <row r="83" spans="2:7" s="15" customFormat="1" x14ac:dyDescent="0.2">
      <c r="B83" s="17"/>
      <c r="E83" s="17"/>
      <c r="G83" s="17"/>
    </row>
    <row r="84" spans="2:7" s="15" customFormat="1" x14ac:dyDescent="0.2">
      <c r="B84" s="17"/>
      <c r="E84" s="17"/>
      <c r="G84" s="17"/>
    </row>
    <row r="85" spans="2:7" s="15" customFormat="1" x14ac:dyDescent="0.2">
      <c r="B85" s="17"/>
      <c r="E85" s="17"/>
      <c r="G85" s="17"/>
    </row>
    <row r="86" spans="2:7" s="15" customFormat="1" x14ac:dyDescent="0.2">
      <c r="B86" s="17"/>
      <c r="E86" s="17"/>
      <c r="G86" s="17"/>
    </row>
    <row r="87" spans="2:7" s="15" customFormat="1" x14ac:dyDescent="0.2">
      <c r="B87" s="17"/>
      <c r="E87" s="17"/>
      <c r="G87" s="17"/>
    </row>
    <row r="88" spans="2:7" s="15" customFormat="1" x14ac:dyDescent="0.2">
      <c r="B88" s="17"/>
      <c r="E88" s="17"/>
      <c r="G88" s="17"/>
    </row>
    <row r="89" spans="2:7" s="15" customFormat="1" x14ac:dyDescent="0.2">
      <c r="B89" s="17"/>
      <c r="E89" s="17"/>
      <c r="G89" s="17"/>
    </row>
    <row r="90" spans="2:7" s="15" customFormat="1" x14ac:dyDescent="0.2">
      <c r="B90" s="17"/>
      <c r="E90" s="17"/>
      <c r="G90" s="17"/>
    </row>
    <row r="91" spans="2:7" s="15" customFormat="1" x14ac:dyDescent="0.2">
      <c r="B91" s="17"/>
      <c r="E91" s="17"/>
      <c r="G91" s="17"/>
    </row>
    <row r="92" spans="2:7" s="15" customFormat="1" x14ac:dyDescent="0.2">
      <c r="B92" s="17"/>
      <c r="E92" s="17"/>
      <c r="G92" s="17"/>
    </row>
    <row r="93" spans="2:7" s="15" customFormat="1" x14ac:dyDescent="0.2">
      <c r="B93" s="17"/>
      <c r="E93" s="17"/>
      <c r="G93" s="17"/>
    </row>
    <row r="94" spans="2:7" s="15" customFormat="1" x14ac:dyDescent="0.2">
      <c r="B94" s="17"/>
      <c r="E94" s="17"/>
      <c r="G94" s="17"/>
    </row>
    <row r="95" spans="2:7" s="15" customFormat="1" x14ac:dyDescent="0.2">
      <c r="B95" s="17"/>
      <c r="E95" s="17"/>
      <c r="G95" s="17"/>
    </row>
    <row r="96" spans="2:7" s="15" customFormat="1" x14ac:dyDescent="0.2">
      <c r="B96" s="17"/>
      <c r="E96" s="17"/>
      <c r="G96" s="17"/>
    </row>
    <row r="97" spans="2:7" s="15" customFormat="1" x14ac:dyDescent="0.2">
      <c r="B97" s="17"/>
      <c r="E97" s="17"/>
      <c r="G97" s="17"/>
    </row>
    <row r="98" spans="2:7" s="15" customFormat="1" x14ac:dyDescent="0.2">
      <c r="B98" s="17"/>
      <c r="E98" s="17"/>
      <c r="G98" s="17"/>
    </row>
  </sheetData>
  <sheetProtection algorithmName="SHA-512" hashValue="uSgaPhnqUGD5u/WqlbrDamjxPNegpsL5AmZHqDAEUzkakhp2v55h1fdLJduJOTwciWX3J7AD027nJKzDuR69tQ==" saltValue="YE957OlwLouHxXQ3p+f+WA==" spinCount="100000" sheet="1" objects="1" scenarios="1"/>
  <mergeCells count="4">
    <mergeCell ref="F3:F5"/>
    <mergeCell ref="B27:F27"/>
    <mergeCell ref="B50:F50"/>
    <mergeCell ref="B14:F14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21"/>
  <dimension ref="B1:G99"/>
  <sheetViews>
    <sheetView showGridLines="0" showRowColHeaders="0" workbookViewId="0">
      <selection activeCell="B18" sqref="B18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3.285156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17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304</v>
      </c>
      <c r="E9" s="16"/>
      <c r="F9" s="34"/>
    </row>
    <row r="10" spans="2:7" ht="15" customHeight="1" x14ac:dyDescent="0.2">
      <c r="B10" s="21" t="s">
        <v>1248</v>
      </c>
      <c r="E10" s="16"/>
      <c r="F10" s="34"/>
    </row>
    <row r="11" spans="2:7" ht="15" customHeight="1" x14ac:dyDescent="0.2">
      <c r="B11" s="21" t="s">
        <v>1249</v>
      </c>
      <c r="E11" s="16"/>
      <c r="F11" s="34"/>
    </row>
    <row r="12" spans="2:7" ht="15" customHeight="1" x14ac:dyDescent="0.2">
      <c r="B12" s="21" t="s">
        <v>1250</v>
      </c>
      <c r="E12" s="16"/>
      <c r="F12" s="34"/>
    </row>
    <row r="13" spans="2:7" x14ac:dyDescent="0.2">
      <c r="B13" s="93" t="s">
        <v>650</v>
      </c>
      <c r="E13" s="16"/>
      <c r="F13" s="34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609</v>
      </c>
      <c r="C16" s="340"/>
      <c r="D16" s="340" t="s">
        <v>603</v>
      </c>
      <c r="E16" s="332" t="s">
        <v>1251</v>
      </c>
      <c r="F16" s="317"/>
      <c r="G16" s="15"/>
    </row>
    <row r="17" spans="2:7" ht="15" customHeight="1" x14ac:dyDescent="0.2">
      <c r="B17" s="55" t="s">
        <v>364</v>
      </c>
      <c r="C17" s="342"/>
      <c r="D17" s="342" t="s">
        <v>497</v>
      </c>
      <c r="E17" s="333" t="s">
        <v>1252</v>
      </c>
      <c r="F17" s="335"/>
      <c r="G17" s="15"/>
    </row>
    <row r="18" spans="2:7" ht="15" customHeight="1" x14ac:dyDescent="0.2">
      <c r="B18" s="55" t="s">
        <v>365</v>
      </c>
      <c r="C18" s="342"/>
      <c r="D18" s="342" t="s">
        <v>602</v>
      </c>
      <c r="E18" s="333" t="s">
        <v>1252</v>
      </c>
      <c r="F18" s="335"/>
    </row>
    <row r="19" spans="2:7" ht="15" customHeight="1" x14ac:dyDescent="0.2">
      <c r="B19" s="55" t="s">
        <v>366</v>
      </c>
      <c r="C19" s="342"/>
      <c r="D19" s="342" t="s">
        <v>450</v>
      </c>
      <c r="E19" s="333" t="s">
        <v>1253</v>
      </c>
      <c r="F19" s="335"/>
    </row>
    <row r="20" spans="2:7" ht="15" customHeight="1" x14ac:dyDescent="0.2">
      <c r="B20" s="55" t="s">
        <v>258</v>
      </c>
      <c r="C20" s="342"/>
      <c r="D20" s="342" t="s">
        <v>604</v>
      </c>
      <c r="E20" s="333" t="s">
        <v>1254</v>
      </c>
      <c r="F20" s="335"/>
    </row>
    <row r="21" spans="2:7" ht="15" customHeight="1" x14ac:dyDescent="0.2">
      <c r="B21" s="55" t="s">
        <v>258</v>
      </c>
      <c r="C21" s="342"/>
      <c r="D21" s="342" t="s">
        <v>604</v>
      </c>
      <c r="E21" s="333"/>
      <c r="F21" s="335"/>
    </row>
    <row r="22" spans="2:7" ht="15" customHeight="1" x14ac:dyDescent="0.2">
      <c r="B22" s="55" t="s">
        <v>258</v>
      </c>
      <c r="C22" s="342"/>
      <c r="D22" s="342" t="s">
        <v>604</v>
      </c>
      <c r="E22" s="333"/>
      <c r="F22" s="335"/>
    </row>
    <row r="23" spans="2:7" ht="15" customHeight="1" x14ac:dyDescent="0.2">
      <c r="B23" s="55" t="s">
        <v>322</v>
      </c>
      <c r="C23" s="342"/>
      <c r="D23" s="342" t="s">
        <v>468</v>
      </c>
      <c r="E23" s="333"/>
      <c r="F23" s="335"/>
    </row>
    <row r="24" spans="2:7" ht="15" customHeight="1" x14ac:dyDescent="0.2">
      <c r="B24" s="55" t="s">
        <v>320</v>
      </c>
      <c r="C24" s="342"/>
      <c r="D24" s="342" t="s">
        <v>462</v>
      </c>
      <c r="E24" s="333" t="s">
        <v>1255</v>
      </c>
      <c r="F24" s="335"/>
    </row>
    <row r="25" spans="2:7" ht="15" customHeight="1" x14ac:dyDescent="0.2">
      <c r="B25" s="55" t="s">
        <v>321</v>
      </c>
      <c r="C25" s="342"/>
      <c r="D25" s="342" t="s">
        <v>469</v>
      </c>
      <c r="E25" s="333" t="s">
        <v>1256</v>
      </c>
      <c r="F25" s="335"/>
    </row>
    <row r="26" spans="2:7" ht="15" customHeight="1" x14ac:dyDescent="0.2">
      <c r="B26" s="55" t="s">
        <v>279</v>
      </c>
      <c r="C26" s="342"/>
      <c r="D26" s="342" t="s">
        <v>458</v>
      </c>
      <c r="E26" s="333" t="s">
        <v>1257</v>
      </c>
      <c r="F26" s="335"/>
    </row>
    <row r="27" spans="2:7" ht="15" customHeight="1" x14ac:dyDescent="0.2">
      <c r="B27" s="55" t="s">
        <v>320</v>
      </c>
      <c r="C27" s="342"/>
      <c r="D27" s="342" t="s">
        <v>462</v>
      </c>
      <c r="E27" s="333" t="s">
        <v>1255</v>
      </c>
      <c r="F27" s="335"/>
    </row>
    <row r="28" spans="2:7" ht="15" customHeight="1" x14ac:dyDescent="0.2">
      <c r="B28" s="55" t="s">
        <v>257</v>
      </c>
      <c r="C28" s="342"/>
      <c r="D28" s="342" t="s">
        <v>507</v>
      </c>
      <c r="E28" s="333" t="s">
        <v>1258</v>
      </c>
      <c r="F28" s="335"/>
    </row>
    <row r="29" spans="2:7" ht="15" customHeight="1" thickBot="1" x14ac:dyDescent="0.25">
      <c r="B29" s="68" t="s">
        <v>1101</v>
      </c>
      <c r="C29" s="354" t="s">
        <v>1101</v>
      </c>
      <c r="D29" s="349"/>
      <c r="E29" s="334"/>
      <c r="F29" s="336"/>
    </row>
    <row r="30" spans="2:7" ht="15" customHeight="1" x14ac:dyDescent="0.2">
      <c r="B30" s="29"/>
      <c r="C30" s="18"/>
      <c r="D30" s="18"/>
      <c r="E30" s="16"/>
      <c r="F30" s="34"/>
    </row>
    <row r="31" spans="2:7" ht="15" customHeight="1" thickBot="1" x14ac:dyDescent="0.25">
      <c r="B31" s="514" t="s">
        <v>245</v>
      </c>
      <c r="C31" s="515"/>
      <c r="D31" s="515"/>
      <c r="E31" s="515"/>
      <c r="F31" s="515"/>
    </row>
    <row r="32" spans="2:7" ht="15" customHeight="1" thickBot="1" x14ac:dyDescent="0.25">
      <c r="B32" s="22" t="s">
        <v>236</v>
      </c>
      <c r="C32" s="23"/>
      <c r="D32" s="23" t="s">
        <v>597</v>
      </c>
      <c r="E32" s="23" t="s">
        <v>237</v>
      </c>
      <c r="F32" s="24" t="s">
        <v>238</v>
      </c>
    </row>
    <row r="33" spans="2:6" ht="15" customHeight="1" x14ac:dyDescent="0.2">
      <c r="B33" s="83" t="s">
        <v>240</v>
      </c>
      <c r="C33" s="340"/>
      <c r="D33" s="340" t="s">
        <v>428</v>
      </c>
      <c r="E33" s="332"/>
      <c r="F33" s="317">
        <v>2000</v>
      </c>
    </row>
    <row r="34" spans="2:6" ht="15" customHeight="1" x14ac:dyDescent="0.2">
      <c r="B34" s="55" t="s">
        <v>241</v>
      </c>
      <c r="C34" s="342"/>
      <c r="D34" s="342" t="s">
        <v>368</v>
      </c>
      <c r="E34" s="333" t="s">
        <v>658</v>
      </c>
      <c r="F34" s="347">
        <v>2000</v>
      </c>
    </row>
    <row r="35" spans="2:6" ht="15" customHeight="1" x14ac:dyDescent="0.2">
      <c r="B35" s="55" t="s">
        <v>309</v>
      </c>
      <c r="C35" s="342"/>
      <c r="D35" s="342" t="s">
        <v>434</v>
      </c>
      <c r="E35" s="353"/>
      <c r="F35" s="347">
        <v>8000</v>
      </c>
    </row>
    <row r="36" spans="2:6" ht="15" customHeight="1" x14ac:dyDescent="0.2">
      <c r="B36" s="55" t="s">
        <v>310</v>
      </c>
      <c r="C36" s="342"/>
      <c r="D36" s="342" t="s">
        <v>445</v>
      </c>
      <c r="E36" s="353"/>
      <c r="F36" s="347">
        <v>8000</v>
      </c>
    </row>
    <row r="37" spans="2:6" ht="15" customHeight="1" x14ac:dyDescent="0.2">
      <c r="B37" s="55" t="s">
        <v>305</v>
      </c>
      <c r="C37" s="342"/>
      <c r="D37" s="342" t="s">
        <v>559</v>
      </c>
      <c r="E37" s="333" t="s">
        <v>664</v>
      </c>
      <c r="F37" s="335">
        <v>8000</v>
      </c>
    </row>
    <row r="38" spans="2:6" ht="15" customHeight="1" x14ac:dyDescent="0.2">
      <c r="B38" s="55" t="s">
        <v>307</v>
      </c>
      <c r="C38" s="342"/>
      <c r="D38" s="342" t="s">
        <v>432</v>
      </c>
      <c r="E38" s="353"/>
      <c r="F38" s="347">
        <v>8000</v>
      </c>
    </row>
    <row r="39" spans="2:6" ht="15" customHeight="1" x14ac:dyDescent="0.2">
      <c r="B39" s="55" t="s">
        <v>308</v>
      </c>
      <c r="C39" s="342"/>
      <c r="D39" s="342" t="s">
        <v>433</v>
      </c>
      <c r="E39" s="353"/>
      <c r="F39" s="347">
        <v>8000</v>
      </c>
    </row>
    <row r="40" spans="2:6" ht="15" customHeight="1" x14ac:dyDescent="0.2">
      <c r="B40" s="55" t="s">
        <v>280</v>
      </c>
      <c r="C40" s="342"/>
      <c r="D40" s="342" t="s">
        <v>516</v>
      </c>
      <c r="E40" s="353"/>
      <c r="F40" s="347">
        <v>8000</v>
      </c>
    </row>
    <row r="41" spans="2:6" ht="15" customHeight="1" x14ac:dyDescent="0.2">
      <c r="B41" s="55" t="s">
        <v>313</v>
      </c>
      <c r="C41" s="342"/>
      <c r="D41" s="342" t="s">
        <v>547</v>
      </c>
      <c r="E41" s="353"/>
      <c r="F41" s="347">
        <v>8000</v>
      </c>
    </row>
    <row r="42" spans="2:6" ht="15" customHeight="1" x14ac:dyDescent="0.2">
      <c r="B42" s="55" t="s">
        <v>323</v>
      </c>
      <c r="C42" s="342"/>
      <c r="D42" s="342" t="s">
        <v>548</v>
      </c>
      <c r="E42" s="353"/>
      <c r="F42" s="347">
        <v>8000</v>
      </c>
    </row>
    <row r="43" spans="2:6" ht="15" customHeight="1" x14ac:dyDescent="0.2">
      <c r="B43" s="55" t="s">
        <v>315</v>
      </c>
      <c r="C43" s="342"/>
      <c r="D43" s="342" t="s">
        <v>435</v>
      </c>
      <c r="E43" s="353"/>
      <c r="F43" s="347">
        <v>8000</v>
      </c>
    </row>
    <row r="44" spans="2:6" ht="15" customHeight="1" x14ac:dyDescent="0.2">
      <c r="B44" s="55" t="s">
        <v>613</v>
      </c>
      <c r="C44" s="342"/>
      <c r="D44" s="342" t="s">
        <v>482</v>
      </c>
      <c r="E44" s="333" t="s">
        <v>812</v>
      </c>
      <c r="F44" s="347">
        <v>8000</v>
      </c>
    </row>
    <row r="45" spans="2:6" ht="15" customHeight="1" x14ac:dyDescent="0.2">
      <c r="B45" s="55" t="s">
        <v>317</v>
      </c>
      <c r="C45" s="342"/>
      <c r="D45" s="342" t="s">
        <v>431</v>
      </c>
      <c r="E45" s="353"/>
      <c r="F45" s="347">
        <v>8000</v>
      </c>
    </row>
    <row r="46" spans="2:6" ht="15" customHeight="1" x14ac:dyDescent="0.2">
      <c r="B46" s="55" t="s">
        <v>324</v>
      </c>
      <c r="C46" s="342"/>
      <c r="D46" s="342" t="s">
        <v>549</v>
      </c>
      <c r="E46" s="353" t="s">
        <v>1259</v>
      </c>
      <c r="F46" s="347">
        <v>8000</v>
      </c>
    </row>
    <row r="47" spans="2:6" ht="15" customHeight="1" x14ac:dyDescent="0.2">
      <c r="B47" s="55"/>
      <c r="C47" s="342"/>
      <c r="D47" s="342"/>
      <c r="E47" s="353"/>
      <c r="F47" s="347"/>
    </row>
    <row r="48" spans="2:6" ht="15" customHeight="1" thickBot="1" x14ac:dyDescent="0.25">
      <c r="B48" s="68" t="s">
        <v>1101</v>
      </c>
      <c r="C48" s="354" t="s">
        <v>1101</v>
      </c>
      <c r="D48" s="345"/>
      <c r="E48" s="334"/>
      <c r="F48" s="336"/>
    </row>
    <row r="49" spans="2:7" ht="15" customHeight="1" x14ac:dyDescent="0.2">
      <c r="B49" s="32"/>
      <c r="C49" s="40"/>
      <c r="D49" s="40"/>
      <c r="E49" s="16"/>
      <c r="F49" s="34"/>
    </row>
    <row r="50" spans="2:7" ht="15" customHeight="1" thickBot="1" x14ac:dyDescent="0.25">
      <c r="B50" s="514" t="s">
        <v>252</v>
      </c>
      <c r="C50" s="515"/>
      <c r="D50" s="515"/>
      <c r="E50" s="515"/>
      <c r="F50" s="515"/>
    </row>
    <row r="51" spans="2:7" ht="15" customHeight="1" thickBot="1" x14ac:dyDescent="0.25">
      <c r="B51" s="22" t="s">
        <v>236</v>
      </c>
      <c r="C51" s="23"/>
      <c r="D51" s="23" t="s">
        <v>597</v>
      </c>
      <c r="E51" s="23" t="s">
        <v>237</v>
      </c>
      <c r="F51" s="24" t="s">
        <v>238</v>
      </c>
    </row>
    <row r="52" spans="2:7" ht="15" customHeight="1" x14ac:dyDescent="0.2">
      <c r="B52" s="83" t="s">
        <v>325</v>
      </c>
      <c r="C52" s="340"/>
      <c r="D52" s="341" t="s">
        <v>483</v>
      </c>
      <c r="E52" s="332" t="s">
        <v>1259</v>
      </c>
      <c r="F52" s="317"/>
      <c r="G52" s="15"/>
    </row>
    <row r="53" spans="2:7" ht="15" customHeight="1" x14ac:dyDescent="0.2">
      <c r="B53" s="55" t="s">
        <v>254</v>
      </c>
      <c r="C53" s="342"/>
      <c r="D53" s="343" t="s">
        <v>478</v>
      </c>
      <c r="E53" s="333" t="s">
        <v>1260</v>
      </c>
      <c r="F53" s="335"/>
      <c r="G53" s="15"/>
    </row>
    <row r="54" spans="2:7" ht="15" customHeight="1" x14ac:dyDescent="0.2">
      <c r="B54" s="55" t="s">
        <v>270</v>
      </c>
      <c r="C54" s="342"/>
      <c r="D54" s="343" t="s">
        <v>476</v>
      </c>
      <c r="E54" s="333"/>
      <c r="F54" s="335" t="s">
        <v>1232</v>
      </c>
      <c r="G54" s="15"/>
    </row>
    <row r="55" spans="2:7" ht="15" customHeight="1" x14ac:dyDescent="0.2">
      <c r="B55" s="55" t="s">
        <v>363</v>
      </c>
      <c r="C55" s="342"/>
      <c r="D55" s="343" t="s">
        <v>481</v>
      </c>
      <c r="E55" s="353"/>
      <c r="F55" s="347"/>
      <c r="G55" s="15"/>
    </row>
    <row r="56" spans="2:7" ht="15" customHeight="1" thickBot="1" x14ac:dyDescent="0.25">
      <c r="B56" s="68" t="s">
        <v>1101</v>
      </c>
      <c r="C56" s="354" t="s">
        <v>1101</v>
      </c>
      <c r="D56" s="345"/>
      <c r="E56" s="334"/>
      <c r="F56" s="336"/>
      <c r="G56" s="15"/>
    </row>
    <row r="57" spans="2:7" x14ac:dyDescent="0.2">
      <c r="B57" s="32"/>
      <c r="C57" s="33"/>
      <c r="D57" s="33"/>
      <c r="E57" s="117"/>
      <c r="F57" s="34"/>
      <c r="G57" s="15"/>
    </row>
    <row r="58" spans="2:7" x14ac:dyDescent="0.2">
      <c r="B58" s="32"/>
      <c r="C58" s="33"/>
      <c r="D58" s="33"/>
      <c r="E58" s="117"/>
      <c r="F58" s="34"/>
    </row>
    <row r="59" spans="2:7" s="15" customFormat="1" x14ac:dyDescent="0.2">
      <c r="B59" s="32"/>
      <c r="C59" s="33"/>
      <c r="D59" s="33"/>
      <c r="E59" s="117"/>
      <c r="F59" s="34"/>
      <c r="G59" s="17"/>
    </row>
    <row r="60" spans="2:7" s="15" customFormat="1" x14ac:dyDescent="0.2">
      <c r="B60" s="32"/>
      <c r="C60" s="40"/>
      <c r="D60" s="40"/>
      <c r="E60" s="117"/>
      <c r="F60" s="34"/>
      <c r="G60" s="17"/>
    </row>
    <row r="61" spans="2:7" s="15" customFormat="1" x14ac:dyDescent="0.2">
      <c r="B61" s="32"/>
      <c r="C61" s="40"/>
      <c r="D61" s="40"/>
      <c r="E61" s="117"/>
      <c r="F61" s="34"/>
      <c r="G61" s="17"/>
    </row>
    <row r="62" spans="2:7" s="15" customFormat="1" x14ac:dyDescent="0.2">
      <c r="B62" s="32"/>
      <c r="C62" s="40"/>
      <c r="D62" s="40"/>
      <c r="E62" s="117"/>
      <c r="F62" s="34"/>
      <c r="G62" s="17"/>
    </row>
    <row r="63" spans="2:7" s="15" customFormat="1" x14ac:dyDescent="0.2">
      <c r="B63" s="32"/>
      <c r="C63" s="40"/>
      <c r="D63" s="40"/>
      <c r="E63" s="32"/>
      <c r="F63" s="33"/>
      <c r="G63" s="17"/>
    </row>
    <row r="64" spans="2:7" s="15" customFormat="1" x14ac:dyDescent="0.2">
      <c r="B64" s="32"/>
      <c r="C64" s="40"/>
      <c r="D64" s="40"/>
      <c r="E64" s="32"/>
      <c r="F64" s="33"/>
      <c r="G64" s="17"/>
    </row>
    <row r="65" spans="2:7" s="15" customFormat="1" x14ac:dyDescent="0.2">
      <c r="B65" s="32"/>
      <c r="C65" s="40"/>
      <c r="D65" s="40"/>
      <c r="E65" s="16"/>
      <c r="F65" s="34"/>
      <c r="G65" s="17"/>
    </row>
    <row r="66" spans="2:7" s="15" customFormat="1" x14ac:dyDescent="0.2">
      <c r="B66" s="32"/>
      <c r="C66" s="33"/>
      <c r="D66" s="33"/>
      <c r="E66" s="16"/>
      <c r="F66" s="34"/>
      <c r="G66" s="17"/>
    </row>
    <row r="67" spans="2:7" s="15" customFormat="1" x14ac:dyDescent="0.2">
      <c r="B67" s="32"/>
      <c r="C67" s="33"/>
      <c r="D67" s="33"/>
      <c r="E67" s="16"/>
      <c r="F67" s="34"/>
      <c r="G67" s="17"/>
    </row>
    <row r="68" spans="2:7" s="15" customFormat="1" x14ac:dyDescent="0.2">
      <c r="B68" s="32"/>
      <c r="C68" s="33"/>
      <c r="D68" s="33"/>
      <c r="E68" s="16"/>
      <c r="F68" s="34"/>
      <c r="G68" s="17"/>
    </row>
    <row r="69" spans="2:7" s="15" customFormat="1" x14ac:dyDescent="0.2">
      <c r="B69" s="32"/>
      <c r="C69" s="33"/>
      <c r="D69" s="33"/>
      <c r="E69" s="16"/>
      <c r="F69" s="34"/>
      <c r="G69" s="17"/>
    </row>
    <row r="70" spans="2:7" s="15" customFormat="1" x14ac:dyDescent="0.2">
      <c r="B70" s="32"/>
      <c r="C70" s="33"/>
      <c r="D70" s="33"/>
      <c r="E70" s="16"/>
      <c r="F70" s="34"/>
      <c r="G70" s="17"/>
    </row>
    <row r="71" spans="2:7" s="15" customFormat="1" x14ac:dyDescent="0.2">
      <c r="E71" s="16"/>
      <c r="F71" s="34"/>
      <c r="G71" s="17"/>
    </row>
    <row r="72" spans="2:7" s="15" customFormat="1" x14ac:dyDescent="0.2">
      <c r="B72" s="32"/>
      <c r="C72" s="33"/>
      <c r="D72" s="33"/>
      <c r="E72" s="17"/>
      <c r="G72" s="17"/>
    </row>
    <row r="73" spans="2:7" s="15" customFormat="1" x14ac:dyDescent="0.2">
      <c r="B73" s="32"/>
      <c r="C73" s="33"/>
      <c r="D73" s="33"/>
      <c r="E73" s="17"/>
      <c r="G73" s="17"/>
    </row>
    <row r="74" spans="2:7" s="15" customFormat="1" x14ac:dyDescent="0.2"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7" s="15" customFormat="1" x14ac:dyDescent="0.2">
      <c r="B81" s="17"/>
      <c r="E81" s="17"/>
      <c r="G81" s="17"/>
    </row>
    <row r="82" spans="2:7" s="15" customFormat="1" x14ac:dyDescent="0.2">
      <c r="B82" s="17"/>
      <c r="E82" s="17"/>
      <c r="G82" s="17"/>
    </row>
    <row r="83" spans="2:7" s="15" customFormat="1" x14ac:dyDescent="0.2">
      <c r="B83" s="17"/>
      <c r="E83" s="17"/>
      <c r="G83" s="17"/>
    </row>
    <row r="84" spans="2:7" s="15" customFormat="1" x14ac:dyDescent="0.2">
      <c r="B84" s="17"/>
      <c r="E84" s="17"/>
      <c r="G84" s="17"/>
    </row>
    <row r="85" spans="2:7" s="15" customFormat="1" x14ac:dyDescent="0.2">
      <c r="B85" s="17"/>
      <c r="E85" s="17"/>
      <c r="G85" s="17"/>
    </row>
    <row r="86" spans="2:7" s="15" customFormat="1" x14ac:dyDescent="0.2">
      <c r="B86" s="17"/>
      <c r="E86" s="17"/>
      <c r="G86" s="17"/>
    </row>
    <row r="87" spans="2:7" s="15" customFormat="1" x14ac:dyDescent="0.2">
      <c r="B87" s="17"/>
      <c r="E87" s="17"/>
      <c r="G87" s="17"/>
    </row>
    <row r="88" spans="2:7" s="15" customFormat="1" x14ac:dyDescent="0.2">
      <c r="B88" s="17"/>
      <c r="E88" s="17"/>
      <c r="G88" s="17"/>
    </row>
    <row r="89" spans="2:7" s="15" customFormat="1" x14ac:dyDescent="0.2">
      <c r="B89" s="17"/>
      <c r="E89" s="17"/>
      <c r="G89" s="17"/>
    </row>
    <row r="90" spans="2:7" s="15" customFormat="1" x14ac:dyDescent="0.2">
      <c r="B90" s="17"/>
      <c r="E90" s="17"/>
      <c r="G90" s="17"/>
    </row>
    <row r="91" spans="2:7" s="15" customFormat="1" x14ac:dyDescent="0.2">
      <c r="B91" s="17"/>
      <c r="E91" s="17"/>
      <c r="G91" s="17"/>
    </row>
    <row r="92" spans="2:7" s="15" customFormat="1" x14ac:dyDescent="0.2">
      <c r="B92" s="17"/>
      <c r="E92" s="17"/>
      <c r="G92" s="17"/>
    </row>
    <row r="93" spans="2:7" s="15" customFormat="1" x14ac:dyDescent="0.2">
      <c r="B93" s="17"/>
      <c r="E93" s="17"/>
      <c r="G93" s="17"/>
    </row>
    <row r="94" spans="2:7" s="15" customFormat="1" x14ac:dyDescent="0.2">
      <c r="B94" s="17"/>
      <c r="E94" s="17"/>
      <c r="G94" s="17"/>
    </row>
    <row r="95" spans="2:7" s="15" customFormat="1" x14ac:dyDescent="0.2">
      <c r="B95" s="17"/>
      <c r="E95" s="17"/>
      <c r="G95" s="17"/>
    </row>
    <row r="96" spans="2:7" s="15" customFormat="1" x14ac:dyDescent="0.2">
      <c r="B96" s="17"/>
      <c r="E96" s="17"/>
      <c r="G96" s="17"/>
    </row>
    <row r="97" spans="2:7" s="15" customFormat="1" x14ac:dyDescent="0.2">
      <c r="B97" s="17"/>
      <c r="E97" s="17"/>
      <c r="G97" s="17"/>
    </row>
    <row r="98" spans="2:7" s="15" customFormat="1" x14ac:dyDescent="0.2">
      <c r="B98" s="17"/>
      <c r="E98" s="17"/>
      <c r="G98" s="17"/>
    </row>
    <row r="99" spans="2:7" s="15" customFormat="1" x14ac:dyDescent="0.2">
      <c r="B99" s="17"/>
      <c r="E99" s="17"/>
      <c r="G99" s="17"/>
    </row>
  </sheetData>
  <sheetProtection algorithmName="SHA-512" hashValue="TZtgZ8G2B3azYReWU3cyIL1Qy/xasVgNKwAyP5IUqqyXqxF5ycxfqzi6rL7BYia9JHJKyrWNAYrnklEgeQ01eQ==" saltValue="IDqn8IQr+NwkIVqHaVFPXg==" spinCount="100000" sheet="1" objects="1" scenarios="1"/>
  <mergeCells count="4">
    <mergeCell ref="F3:F5"/>
    <mergeCell ref="B14:F14"/>
    <mergeCell ref="B31:F31"/>
    <mergeCell ref="B50:F50"/>
  </mergeCells>
  <conditionalFormatting sqref="F63:F64 C60:D70 C72:D73">
    <cfRule type="duplicateValues" dxfId="36" priority="1"/>
  </conditionalFormatting>
  <printOptions horizontalCentered="1"/>
  <pageMargins left="0" right="0" top="0.59055118110236227" bottom="0" header="0.31496062992125984" footer="0.31496062992125984"/>
  <pageSetup paperSize="9" scale="8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2"/>
  <dimension ref="A1:G340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570312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18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284</v>
      </c>
    </row>
    <row r="10" spans="1:7" s="39" customFormat="1" ht="15" customHeight="1" x14ac:dyDescent="0.25">
      <c r="A10" s="36"/>
      <c r="B10" s="95" t="s">
        <v>1261</v>
      </c>
      <c r="E10" s="37"/>
      <c r="F10" s="37"/>
    </row>
    <row r="11" spans="1:7" s="39" customFormat="1" ht="15" customHeight="1" x14ac:dyDescent="0.25">
      <c r="A11" s="36"/>
      <c r="B11" s="95" t="s">
        <v>1262</v>
      </c>
      <c r="E11" s="37"/>
      <c r="F11" s="37"/>
    </row>
    <row r="12" spans="1:7" ht="15" customHeight="1" x14ac:dyDescent="0.2">
      <c r="B12" s="93" t="s">
        <v>650</v>
      </c>
    </row>
    <row r="13" spans="1:7" ht="27" customHeight="1" thickBot="1" x14ac:dyDescent="0.25">
      <c r="B13" s="514" t="s">
        <v>235</v>
      </c>
      <c r="C13" s="515"/>
      <c r="D13" s="515"/>
      <c r="E13" s="515"/>
      <c r="F13" s="515"/>
    </row>
    <row r="14" spans="1:7" ht="15" customHeight="1" thickBot="1" x14ac:dyDescent="0.25">
      <c r="A14" s="18"/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</row>
    <row r="15" spans="1:7" ht="15" customHeight="1" x14ac:dyDescent="0.2">
      <c r="A15" s="18"/>
      <c r="B15" s="83" t="s">
        <v>253</v>
      </c>
      <c r="C15" s="340"/>
      <c r="D15" s="341" t="s">
        <v>385</v>
      </c>
      <c r="E15" s="332" t="s">
        <v>1166</v>
      </c>
      <c r="F15" s="317"/>
    </row>
    <row r="16" spans="1:7" ht="15" customHeight="1" x14ac:dyDescent="0.2">
      <c r="A16" s="18"/>
      <c r="B16" s="55" t="s">
        <v>608</v>
      </c>
      <c r="C16" s="342"/>
      <c r="D16" s="343" t="s">
        <v>498</v>
      </c>
      <c r="E16" s="333"/>
      <c r="F16" s="335"/>
    </row>
    <row r="17" spans="1:7" ht="15" customHeight="1" x14ac:dyDescent="0.2">
      <c r="A17" s="18"/>
      <c r="B17" s="55" t="s">
        <v>256</v>
      </c>
      <c r="C17" s="342"/>
      <c r="D17" s="343" t="s">
        <v>461</v>
      </c>
      <c r="E17" s="333" t="s">
        <v>1169</v>
      </c>
      <c r="F17" s="335"/>
    </row>
    <row r="18" spans="1:7" ht="15" customHeight="1" x14ac:dyDescent="0.2">
      <c r="A18" s="18"/>
      <c r="B18" s="55" t="s">
        <v>258</v>
      </c>
      <c r="C18" s="342"/>
      <c r="D18" s="343" t="s">
        <v>604</v>
      </c>
      <c r="E18" s="333"/>
      <c r="F18" s="335"/>
    </row>
    <row r="19" spans="1:7" ht="15" customHeight="1" thickBot="1" x14ac:dyDescent="0.25">
      <c r="A19" s="18"/>
      <c r="B19" s="68" t="s">
        <v>1101</v>
      </c>
      <c r="C19" s="354" t="s">
        <v>1101</v>
      </c>
      <c r="D19" s="345"/>
      <c r="E19" s="334"/>
      <c r="F19" s="336"/>
    </row>
    <row r="20" spans="1:7" ht="15" customHeight="1" x14ac:dyDescent="0.2">
      <c r="A20" s="18"/>
      <c r="B20" s="29"/>
      <c r="C20" s="94"/>
      <c r="D20" s="94"/>
    </row>
    <row r="21" spans="1:7" ht="15" customHeight="1" thickBot="1" x14ac:dyDescent="0.25">
      <c r="A21" s="18"/>
      <c r="B21" s="514" t="s">
        <v>245</v>
      </c>
      <c r="C21" s="515"/>
      <c r="D21" s="515"/>
      <c r="E21" s="515"/>
      <c r="F21" s="515"/>
    </row>
    <row r="22" spans="1:7" ht="15" customHeight="1" thickBot="1" x14ac:dyDescent="0.25">
      <c r="A22" s="18"/>
      <c r="B22" s="22" t="s">
        <v>236</v>
      </c>
      <c r="C22" s="23"/>
      <c r="D22" s="23" t="s">
        <v>597</v>
      </c>
      <c r="E22" s="23" t="s">
        <v>237</v>
      </c>
      <c r="F22" s="24" t="s">
        <v>238</v>
      </c>
    </row>
    <row r="23" spans="1:7" ht="15" customHeight="1" x14ac:dyDescent="0.2">
      <c r="A23" s="18"/>
      <c r="B23" s="83" t="s">
        <v>255</v>
      </c>
      <c r="C23" s="340"/>
      <c r="D23" s="341" t="s">
        <v>376</v>
      </c>
      <c r="E23" s="332"/>
      <c r="F23" s="317">
        <v>2000</v>
      </c>
    </row>
    <row r="24" spans="1:7" ht="15" customHeight="1" x14ac:dyDescent="0.2">
      <c r="A24" s="18"/>
      <c r="B24" s="55" t="s">
        <v>1003</v>
      </c>
      <c r="C24" s="342"/>
      <c r="D24" s="343" t="s">
        <v>575</v>
      </c>
      <c r="E24" s="333"/>
      <c r="F24" s="335">
        <v>2000</v>
      </c>
    </row>
    <row r="25" spans="1:7" ht="15" customHeight="1" x14ac:dyDescent="0.2">
      <c r="A25" s="18"/>
      <c r="B25" s="55" t="s">
        <v>265</v>
      </c>
      <c r="C25" s="342"/>
      <c r="D25" s="343" t="s">
        <v>382</v>
      </c>
      <c r="E25" s="333"/>
      <c r="F25" s="335">
        <v>8000</v>
      </c>
    </row>
    <row r="26" spans="1:7" ht="15" customHeight="1" x14ac:dyDescent="0.2">
      <c r="A26" s="18"/>
      <c r="B26" s="55" t="s">
        <v>359</v>
      </c>
      <c r="C26" s="342"/>
      <c r="D26" s="343" t="s">
        <v>383</v>
      </c>
      <c r="E26" s="333"/>
      <c r="F26" s="335">
        <v>8000</v>
      </c>
    </row>
    <row r="27" spans="1:7" ht="15" customHeight="1" x14ac:dyDescent="0.2">
      <c r="A27" s="18"/>
      <c r="B27" s="55" t="s">
        <v>266</v>
      </c>
      <c r="C27" s="342"/>
      <c r="D27" s="343" t="s">
        <v>384</v>
      </c>
      <c r="E27" s="333"/>
      <c r="F27" s="335">
        <v>8000</v>
      </c>
    </row>
    <row r="28" spans="1:7" ht="15" customHeight="1" x14ac:dyDescent="0.2">
      <c r="A28" s="18"/>
      <c r="B28" s="55" t="s">
        <v>251</v>
      </c>
      <c r="C28" s="342"/>
      <c r="D28" s="343" t="s">
        <v>541</v>
      </c>
      <c r="E28" s="333"/>
      <c r="F28" s="335">
        <v>8000</v>
      </c>
    </row>
    <row r="29" spans="1:7" ht="15" customHeight="1" x14ac:dyDescent="0.2">
      <c r="A29" s="18"/>
      <c r="B29" s="55" t="s">
        <v>614</v>
      </c>
      <c r="C29" s="342"/>
      <c r="D29" s="343" t="s">
        <v>388</v>
      </c>
      <c r="E29" s="348" t="s">
        <v>1247</v>
      </c>
      <c r="F29" s="350">
        <v>8000</v>
      </c>
    </row>
    <row r="30" spans="1:7" ht="15" customHeight="1" x14ac:dyDescent="0.2">
      <c r="A30" s="18"/>
      <c r="B30" s="55" t="s">
        <v>263</v>
      </c>
      <c r="C30" s="342"/>
      <c r="D30" s="343" t="s">
        <v>386</v>
      </c>
      <c r="E30" s="348" t="s">
        <v>813</v>
      </c>
      <c r="F30" s="350">
        <v>8000</v>
      </c>
    </row>
    <row r="31" spans="1:7" ht="15" customHeight="1" x14ac:dyDescent="0.2">
      <c r="A31" s="18"/>
      <c r="B31" s="55" t="s">
        <v>263</v>
      </c>
      <c r="C31" s="342"/>
      <c r="D31" s="343" t="s">
        <v>402</v>
      </c>
      <c r="E31" s="348" t="s">
        <v>674</v>
      </c>
      <c r="F31" s="350">
        <v>8000</v>
      </c>
    </row>
    <row r="32" spans="1:7" ht="15" customHeight="1" x14ac:dyDescent="0.2">
      <c r="A32" s="18"/>
      <c r="B32" s="55" t="s">
        <v>263</v>
      </c>
      <c r="C32" s="342"/>
      <c r="D32" s="343" t="s">
        <v>524</v>
      </c>
      <c r="E32" s="348" t="s">
        <v>675</v>
      </c>
      <c r="F32" s="350">
        <v>8000</v>
      </c>
      <c r="G32" s="15"/>
    </row>
    <row r="33" spans="1:7" ht="15" customHeight="1" thickBot="1" x14ac:dyDescent="0.25">
      <c r="A33" s="18"/>
      <c r="B33" s="68" t="s">
        <v>1101</v>
      </c>
      <c r="C33" s="354" t="s">
        <v>1101</v>
      </c>
      <c r="D33" s="344"/>
      <c r="E33" s="339"/>
      <c r="F33" s="336"/>
      <c r="G33" s="15"/>
    </row>
    <row r="34" spans="1:7" ht="15" customHeight="1" x14ac:dyDescent="0.2">
      <c r="A34" s="18"/>
      <c r="B34" s="32"/>
      <c r="C34" s="32"/>
      <c r="D34" s="32"/>
      <c r="G34" s="15"/>
    </row>
    <row r="35" spans="1:7" ht="15" customHeight="1" thickBot="1" x14ac:dyDescent="0.25">
      <c r="A35" s="18"/>
      <c r="B35" s="514" t="s">
        <v>252</v>
      </c>
      <c r="C35" s="515"/>
      <c r="D35" s="515"/>
      <c r="E35" s="515"/>
      <c r="F35" s="515"/>
      <c r="G35" s="15"/>
    </row>
    <row r="36" spans="1:7" ht="15" customHeight="1" thickBot="1" x14ac:dyDescent="0.25">
      <c r="A36" s="18"/>
      <c r="B36" s="22" t="s">
        <v>236</v>
      </c>
      <c r="C36" s="23" t="s">
        <v>598</v>
      </c>
      <c r="D36" s="23" t="s">
        <v>597</v>
      </c>
      <c r="E36" s="23" t="s">
        <v>237</v>
      </c>
      <c r="F36" s="24" t="s">
        <v>238</v>
      </c>
    </row>
    <row r="37" spans="1:7" ht="15" customHeight="1" x14ac:dyDescent="0.2">
      <c r="A37" s="18"/>
      <c r="B37" s="83" t="s">
        <v>363</v>
      </c>
      <c r="C37" s="340"/>
      <c r="D37" s="341" t="s">
        <v>534</v>
      </c>
      <c r="E37" s="332"/>
      <c r="F37" s="337"/>
    </row>
    <row r="38" spans="1:7" ht="15" customHeight="1" thickBot="1" x14ac:dyDescent="0.25">
      <c r="A38" s="18"/>
      <c r="B38" s="68" t="s">
        <v>1101</v>
      </c>
      <c r="C38" s="354" t="s">
        <v>1101</v>
      </c>
      <c r="D38" s="344"/>
      <c r="E38" s="339"/>
      <c r="F38" s="339"/>
    </row>
    <row r="39" spans="1:7" x14ac:dyDescent="0.2">
      <c r="A39" s="18"/>
      <c r="B39" s="29"/>
      <c r="C39" s="94"/>
      <c r="D39" s="94"/>
    </row>
    <row r="40" spans="1:7" x14ac:dyDescent="0.2">
      <c r="A40" s="18"/>
      <c r="B40" s="29"/>
      <c r="C40" s="94"/>
      <c r="D40" s="94"/>
    </row>
    <row r="41" spans="1:7" x14ac:dyDescent="0.2">
      <c r="A41" s="18"/>
      <c r="B41" s="29"/>
      <c r="C41" s="94"/>
      <c r="D41" s="94"/>
    </row>
    <row r="42" spans="1:7" ht="14.25" customHeight="1" x14ac:dyDescent="0.2">
      <c r="A42" s="18"/>
      <c r="B42" s="29"/>
      <c r="C42" s="94"/>
      <c r="D42" s="94"/>
    </row>
    <row r="43" spans="1:7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B58" s="29"/>
      <c r="C58" s="94"/>
      <c r="D58" s="94"/>
    </row>
    <row r="59" spans="1:4" x14ac:dyDescent="0.2">
      <c r="B59" s="29"/>
      <c r="C59" s="94"/>
      <c r="D59" s="94"/>
    </row>
    <row r="60" spans="1:4" x14ac:dyDescent="0.2">
      <c r="C60" s="94"/>
      <c r="D60" s="94"/>
    </row>
    <row r="61" spans="1:4" x14ac:dyDescent="0.2">
      <c r="B61" s="29"/>
      <c r="C61" s="94"/>
      <c r="D61" s="94"/>
    </row>
    <row r="62" spans="1:4" x14ac:dyDescent="0.2">
      <c r="B62" s="29"/>
      <c r="C62" s="94"/>
      <c r="D62" s="94"/>
    </row>
    <row r="68" spans="1:6" x14ac:dyDescent="0.2">
      <c r="A68" s="18"/>
    </row>
    <row r="69" spans="1:6" x14ac:dyDescent="0.2">
      <c r="A69" s="18"/>
    </row>
    <row r="70" spans="1:6" x14ac:dyDescent="0.2">
      <c r="A70" s="94"/>
      <c r="B70" s="29"/>
      <c r="C70" s="94"/>
      <c r="D70" s="94"/>
    </row>
    <row r="71" spans="1:6" x14ac:dyDescent="0.2">
      <c r="A71" s="16"/>
      <c r="B71" s="29"/>
      <c r="C71" s="94"/>
      <c r="D71" s="94"/>
    </row>
    <row r="72" spans="1:6" x14ac:dyDescent="0.2">
      <c r="A72" s="16"/>
      <c r="B72" s="29"/>
      <c r="C72" s="94"/>
      <c r="D72" s="94"/>
    </row>
    <row r="73" spans="1:6" x14ac:dyDescent="0.2">
      <c r="A73" s="16"/>
      <c r="B73" s="29"/>
      <c r="C73" s="94"/>
      <c r="D73" s="94"/>
    </row>
    <row r="74" spans="1:6" x14ac:dyDescent="0.2">
      <c r="A74" s="16"/>
      <c r="B74" s="29"/>
      <c r="C74" s="94"/>
      <c r="D74" s="94"/>
    </row>
    <row r="75" spans="1:6" x14ac:dyDescent="0.2">
      <c r="A75" s="16"/>
    </row>
    <row r="76" spans="1:6" x14ac:dyDescent="0.2">
      <c r="A76" s="16"/>
      <c r="C76" s="94"/>
      <c r="D76" s="94"/>
    </row>
    <row r="77" spans="1:6" x14ac:dyDescent="0.2">
      <c r="A77" s="16"/>
      <c r="B77" s="29"/>
      <c r="C77" s="94"/>
      <c r="D77" s="94"/>
    </row>
    <row r="78" spans="1:6" x14ac:dyDescent="0.2">
      <c r="A78" s="16"/>
      <c r="B78" s="16"/>
      <c r="E78" s="17"/>
      <c r="F78" s="17"/>
    </row>
    <row r="79" spans="1:6" x14ac:dyDescent="0.2">
      <c r="A79" s="16"/>
      <c r="B79" s="17"/>
      <c r="E79" s="17"/>
      <c r="F79" s="17"/>
    </row>
    <row r="80" spans="1:6" x14ac:dyDescent="0.2">
      <c r="A80" s="16"/>
      <c r="B80" s="17"/>
      <c r="E80" s="17"/>
      <c r="F80" s="17"/>
    </row>
    <row r="81" spans="1:6" x14ac:dyDescent="0.2">
      <c r="A81" s="16"/>
      <c r="B81" s="17"/>
      <c r="E81" s="17"/>
      <c r="F81" s="17"/>
    </row>
    <row r="82" spans="1:6" x14ac:dyDescent="0.2">
      <c r="A82" s="16"/>
      <c r="B82" s="17"/>
      <c r="E82" s="17"/>
      <c r="F82" s="17"/>
    </row>
    <row r="83" spans="1:6" x14ac:dyDescent="0.2">
      <c r="A83" s="16"/>
      <c r="B83" s="17"/>
      <c r="E83" s="17"/>
      <c r="F83" s="17"/>
    </row>
    <row r="84" spans="1:6" x14ac:dyDescent="0.2">
      <c r="A84" s="16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7"/>
      <c r="B86" s="17"/>
      <c r="E86" s="17"/>
      <c r="F86" s="17"/>
    </row>
    <row r="87" spans="1:6" x14ac:dyDescent="0.2">
      <c r="A87" s="17"/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6"/>
      <c r="E94" s="17"/>
      <c r="F94" s="17"/>
    </row>
    <row r="95" spans="1:6" x14ac:dyDescent="0.2">
      <c r="B95" s="16"/>
      <c r="E95" s="17"/>
      <c r="F95" s="17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</sheetData>
  <sheetProtection algorithmName="SHA-512" hashValue="QzRdq5l2BZsftEOp+Dm0oIF05fYW2v7D8isNiAMWlLM+Qlk7gwgj5toH4Fb95zg9mvXtUuP7WXLU5O7upb2ApA==" saltValue="eKyqFJVMGvZ7WbeRRyetbw==" spinCount="100000" sheet="1" objects="1" scenarios="1"/>
  <mergeCells count="4">
    <mergeCell ref="B13:F13"/>
    <mergeCell ref="B21:F21"/>
    <mergeCell ref="B35:F35"/>
    <mergeCell ref="F3:F5"/>
  </mergeCells>
  <printOptions horizontalCentered="1"/>
  <pageMargins left="0" right="0" top="0.78740157480314965" bottom="0.19685039370078741" header="0.31496062992125984" footer="0.31496062992125984"/>
  <pageSetup paperSize="9" scale="8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4"/>
  <dimension ref="A1:G336"/>
  <sheetViews>
    <sheetView showGridLines="0" showRowColHeaders="0" zoomScaleNormal="100" workbookViewId="0"/>
  </sheetViews>
  <sheetFormatPr defaultRowHeight="12.75" x14ac:dyDescent="0.2"/>
  <cols>
    <col min="1" max="1" width="3.28515625" style="15" customWidth="1"/>
    <col min="2" max="2" width="38.140625" style="14" customWidth="1"/>
    <col min="3" max="4" width="16.7109375" style="17" customWidth="1"/>
    <col min="5" max="5" width="28.7109375" style="16" customWidth="1"/>
    <col min="6" max="6" width="12.7109375" style="16" customWidth="1"/>
    <col min="7" max="7" width="3.4257812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 t="s">
        <v>619</v>
      </c>
    </row>
    <row r="4" spans="1:7" ht="15" customHeight="1" x14ac:dyDescent="0.2">
      <c r="F4" s="501"/>
    </row>
    <row r="5" spans="1:7" ht="15" customHeight="1" thickBot="1" x14ac:dyDescent="0.25">
      <c r="F5" s="502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352</v>
      </c>
    </row>
    <row r="10" spans="1:7" x14ac:dyDescent="0.2">
      <c r="B10" s="92" t="s">
        <v>1119</v>
      </c>
    </row>
    <row r="11" spans="1:7" x14ac:dyDescent="0.2">
      <c r="B11" s="92" t="s">
        <v>1120</v>
      </c>
    </row>
    <row r="12" spans="1:7" ht="13.5" thickBot="1" x14ac:dyDescent="0.25">
      <c r="A12" s="15" t="s">
        <v>239</v>
      </c>
      <c r="B12" s="93" t="s">
        <v>650</v>
      </c>
    </row>
    <row r="13" spans="1:7" ht="27" customHeight="1" thickBot="1" x14ac:dyDescent="0.25">
      <c r="B13" s="511" t="s">
        <v>235</v>
      </c>
      <c r="C13" s="512"/>
      <c r="D13" s="512"/>
      <c r="E13" s="512"/>
      <c r="F13" s="513"/>
    </row>
    <row r="14" spans="1:7" ht="15" customHeight="1" thickBot="1" x14ac:dyDescent="0.25">
      <c r="A14" s="18"/>
      <c r="B14" s="22" t="s">
        <v>236</v>
      </c>
      <c r="C14" s="509" t="s">
        <v>597</v>
      </c>
      <c r="D14" s="510"/>
      <c r="E14" s="23" t="s">
        <v>237</v>
      </c>
      <c r="F14" s="24" t="s">
        <v>238</v>
      </c>
      <c r="G14" s="15" t="s">
        <v>239</v>
      </c>
    </row>
    <row r="15" spans="1:7" ht="15" customHeight="1" x14ac:dyDescent="0.2">
      <c r="A15" s="18"/>
      <c r="B15" s="83" t="s">
        <v>243</v>
      </c>
      <c r="C15" s="507" t="s">
        <v>464</v>
      </c>
      <c r="D15" s="508"/>
      <c r="E15" s="332"/>
      <c r="F15" s="337"/>
      <c r="G15" s="15"/>
    </row>
    <row r="16" spans="1:7" ht="15" customHeight="1" x14ac:dyDescent="0.2">
      <c r="A16" s="18"/>
      <c r="B16" s="55" t="s">
        <v>244</v>
      </c>
      <c r="C16" s="505" t="s">
        <v>463</v>
      </c>
      <c r="D16" s="506"/>
      <c r="E16" s="403"/>
      <c r="F16" s="338"/>
      <c r="G16" s="15"/>
    </row>
    <row r="17" spans="1:7" ht="15" customHeight="1" x14ac:dyDescent="0.2">
      <c r="A17" s="18"/>
      <c r="B17" s="55" t="s">
        <v>253</v>
      </c>
      <c r="C17" s="505" t="s">
        <v>379</v>
      </c>
      <c r="D17" s="506"/>
      <c r="E17" s="403" t="s">
        <v>1121</v>
      </c>
      <c r="F17" s="338"/>
    </row>
    <row r="18" spans="1:7" ht="15" customHeight="1" x14ac:dyDescent="0.2">
      <c r="A18" s="18"/>
      <c r="B18" s="55" t="s">
        <v>253</v>
      </c>
      <c r="C18" s="505" t="s">
        <v>380</v>
      </c>
      <c r="D18" s="506"/>
      <c r="E18" s="403" t="s">
        <v>1112</v>
      </c>
      <c r="F18" s="338"/>
    </row>
    <row r="19" spans="1:7" ht="15" customHeight="1" thickBot="1" x14ac:dyDescent="0.25">
      <c r="A19" s="18"/>
      <c r="B19" s="68" t="s">
        <v>1101</v>
      </c>
      <c r="C19" s="503" t="s">
        <v>1101</v>
      </c>
      <c r="D19" s="504"/>
      <c r="E19" s="334"/>
      <c r="F19" s="339"/>
    </row>
    <row r="20" spans="1:7" ht="15" customHeight="1" thickBot="1" x14ac:dyDescent="0.25">
      <c r="A20" s="18"/>
      <c r="B20" s="29"/>
      <c r="C20" s="94"/>
      <c r="D20" s="94"/>
    </row>
    <row r="21" spans="1:7" ht="15" customHeight="1" thickBot="1" x14ac:dyDescent="0.25">
      <c r="A21" s="18"/>
      <c r="B21" s="511" t="s">
        <v>245</v>
      </c>
      <c r="C21" s="512"/>
      <c r="D21" s="512"/>
      <c r="E21" s="512"/>
      <c r="F21" s="513"/>
    </row>
    <row r="22" spans="1:7" ht="15" customHeight="1" thickBot="1" x14ac:dyDescent="0.25">
      <c r="A22" s="18"/>
      <c r="B22" s="22" t="s">
        <v>236</v>
      </c>
      <c r="C22" s="509" t="s">
        <v>597</v>
      </c>
      <c r="D22" s="510"/>
      <c r="E22" s="23" t="s">
        <v>237</v>
      </c>
      <c r="F22" s="24" t="s">
        <v>238</v>
      </c>
    </row>
    <row r="23" spans="1:7" ht="15" customHeight="1" x14ac:dyDescent="0.2">
      <c r="A23" s="18"/>
      <c r="B23" s="83" t="s">
        <v>240</v>
      </c>
      <c r="C23" s="507" t="s">
        <v>576</v>
      </c>
      <c r="D23" s="508"/>
      <c r="E23" s="332"/>
      <c r="F23" s="317">
        <v>2000</v>
      </c>
    </row>
    <row r="24" spans="1:7" ht="15" customHeight="1" x14ac:dyDescent="0.2">
      <c r="A24" s="18"/>
      <c r="B24" s="55" t="s">
        <v>241</v>
      </c>
      <c r="C24" s="505" t="s">
        <v>536</v>
      </c>
      <c r="D24" s="506"/>
      <c r="E24" s="333"/>
      <c r="F24" s="335">
        <v>2000</v>
      </c>
    </row>
    <row r="25" spans="1:7" ht="15" customHeight="1" x14ac:dyDescent="0.2">
      <c r="A25" s="18"/>
      <c r="B25" s="55" t="s">
        <v>242</v>
      </c>
      <c r="C25" s="505" t="s">
        <v>537</v>
      </c>
      <c r="D25" s="506"/>
      <c r="E25" s="333"/>
      <c r="F25" s="335">
        <v>4000</v>
      </c>
    </row>
    <row r="26" spans="1:7" ht="15" customHeight="1" x14ac:dyDescent="0.2">
      <c r="A26" s="18"/>
      <c r="B26" s="55" t="s">
        <v>249</v>
      </c>
      <c r="C26" s="505" t="s">
        <v>512</v>
      </c>
      <c r="D26" s="506"/>
      <c r="E26" s="333"/>
      <c r="F26" s="335">
        <v>8000</v>
      </c>
    </row>
    <row r="27" spans="1:7" ht="15" customHeight="1" x14ac:dyDescent="0.2">
      <c r="A27" s="18"/>
      <c r="B27" s="55" t="s">
        <v>250</v>
      </c>
      <c r="C27" s="505" t="s">
        <v>557</v>
      </c>
      <c r="D27" s="506"/>
      <c r="E27" s="333" t="s">
        <v>1125</v>
      </c>
      <c r="F27" s="335">
        <v>8000</v>
      </c>
    </row>
    <row r="28" spans="1:7" ht="15" customHeight="1" x14ac:dyDescent="0.2">
      <c r="A28" s="18"/>
      <c r="B28" s="55" t="s">
        <v>250</v>
      </c>
      <c r="C28" s="505" t="s">
        <v>519</v>
      </c>
      <c r="D28" s="506"/>
      <c r="E28" s="333" t="s">
        <v>1126</v>
      </c>
      <c r="F28" s="335">
        <v>8000</v>
      </c>
    </row>
    <row r="29" spans="1:7" ht="15" customHeight="1" x14ac:dyDescent="0.2">
      <c r="A29" s="18"/>
      <c r="B29" s="55" t="s">
        <v>251</v>
      </c>
      <c r="C29" s="505" t="s">
        <v>541</v>
      </c>
      <c r="D29" s="506"/>
      <c r="E29" s="333"/>
      <c r="F29" s="335">
        <v>8000</v>
      </c>
    </row>
    <row r="30" spans="1:7" ht="15" customHeight="1" thickBot="1" x14ac:dyDescent="0.25">
      <c r="A30" s="18"/>
      <c r="B30" s="68" t="s">
        <v>1101</v>
      </c>
      <c r="C30" s="503" t="s">
        <v>1101</v>
      </c>
      <c r="D30" s="504"/>
      <c r="E30" s="339"/>
      <c r="F30" s="339"/>
      <c r="G30" s="15"/>
    </row>
    <row r="31" spans="1:7" ht="15" customHeight="1" thickBot="1" x14ac:dyDescent="0.25">
      <c r="A31" s="18"/>
      <c r="B31" s="32"/>
      <c r="C31" s="32"/>
      <c r="D31" s="32"/>
      <c r="G31" s="15"/>
    </row>
    <row r="32" spans="1:7" ht="15" customHeight="1" thickBot="1" x14ac:dyDescent="0.25">
      <c r="A32" s="18"/>
      <c r="B32" s="511" t="s">
        <v>252</v>
      </c>
      <c r="C32" s="512"/>
      <c r="D32" s="512"/>
      <c r="E32" s="512"/>
      <c r="F32" s="513"/>
      <c r="G32" s="15"/>
    </row>
    <row r="33" spans="1:7" ht="15" customHeight="1" thickBot="1" x14ac:dyDescent="0.25">
      <c r="A33" s="18"/>
      <c r="B33" s="22" t="s">
        <v>236</v>
      </c>
      <c r="C33" s="509" t="s">
        <v>597</v>
      </c>
      <c r="D33" s="510"/>
      <c r="E33" s="23" t="s">
        <v>237</v>
      </c>
      <c r="F33" s="24" t="s">
        <v>238</v>
      </c>
      <c r="G33" s="15"/>
    </row>
    <row r="34" spans="1:7" ht="15" customHeight="1" x14ac:dyDescent="0.2">
      <c r="A34" s="18"/>
      <c r="B34" s="83" t="s">
        <v>319</v>
      </c>
      <c r="C34" s="507" t="s">
        <v>447</v>
      </c>
      <c r="D34" s="508"/>
      <c r="E34" s="332"/>
      <c r="F34" s="337"/>
    </row>
    <row r="35" spans="1:7" ht="15" customHeight="1" x14ac:dyDescent="0.2">
      <c r="A35" s="18"/>
      <c r="B35" s="55" t="s">
        <v>363</v>
      </c>
      <c r="C35" s="505" t="s">
        <v>514</v>
      </c>
      <c r="D35" s="506"/>
      <c r="E35" s="333"/>
      <c r="F35" s="338"/>
    </row>
    <row r="36" spans="1:7" ht="15" customHeight="1" thickBot="1" x14ac:dyDescent="0.25">
      <c r="A36" s="18"/>
      <c r="B36" s="68" t="s">
        <v>1101</v>
      </c>
      <c r="C36" s="503" t="s">
        <v>1101</v>
      </c>
      <c r="D36" s="504"/>
      <c r="E36" s="339"/>
      <c r="F36" s="339"/>
    </row>
    <row r="37" spans="1:7" x14ac:dyDescent="0.2">
      <c r="A37" s="18"/>
      <c r="B37" s="29"/>
      <c r="C37" s="94"/>
      <c r="D37" s="94"/>
    </row>
    <row r="38" spans="1:7" ht="28.5" customHeight="1" x14ac:dyDescent="0.2">
      <c r="A38" s="18"/>
      <c r="B38" s="29"/>
      <c r="C38" s="94"/>
      <c r="D38" s="94"/>
    </row>
    <row r="39" spans="1:7" x14ac:dyDescent="0.2">
      <c r="A39" s="18"/>
      <c r="B39" s="29"/>
      <c r="C39" s="94"/>
      <c r="D39" s="94"/>
    </row>
    <row r="40" spans="1:7" x14ac:dyDescent="0.2">
      <c r="A40" s="18"/>
      <c r="B40" s="29"/>
      <c r="C40" s="94"/>
      <c r="D40" s="94"/>
    </row>
    <row r="41" spans="1:7" x14ac:dyDescent="0.2">
      <c r="A41" s="18"/>
      <c r="B41" s="29"/>
      <c r="C41" s="94"/>
      <c r="D41" s="94"/>
    </row>
    <row r="42" spans="1:7" x14ac:dyDescent="0.2">
      <c r="A42" s="18"/>
      <c r="B42" s="29"/>
      <c r="C42" s="94"/>
      <c r="D42" s="94"/>
    </row>
    <row r="43" spans="1:7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B54" s="29"/>
      <c r="C54" s="94"/>
      <c r="D54" s="94"/>
    </row>
    <row r="55" spans="1:4" x14ac:dyDescent="0.2">
      <c r="B55" s="29"/>
      <c r="C55" s="94"/>
      <c r="D55" s="94"/>
    </row>
    <row r="56" spans="1:4" x14ac:dyDescent="0.2">
      <c r="B56" s="29"/>
      <c r="C56" s="94"/>
      <c r="D56" s="94"/>
    </row>
    <row r="57" spans="1:4" x14ac:dyDescent="0.2">
      <c r="B57" s="29"/>
      <c r="C57" s="94"/>
      <c r="D57" s="94"/>
    </row>
    <row r="58" spans="1:4" x14ac:dyDescent="0.2">
      <c r="C58" s="94"/>
      <c r="D58" s="94"/>
    </row>
    <row r="59" spans="1:4" x14ac:dyDescent="0.2">
      <c r="B59" s="29"/>
      <c r="C59" s="94"/>
      <c r="D59" s="94"/>
    </row>
    <row r="60" spans="1:4" x14ac:dyDescent="0.2">
      <c r="B60" s="29"/>
      <c r="C60" s="94"/>
      <c r="D60" s="94"/>
    </row>
    <row r="64" spans="1:4" x14ac:dyDescent="0.2">
      <c r="A64" s="18"/>
    </row>
    <row r="65" spans="1:6" x14ac:dyDescent="0.2">
      <c r="A65" s="18"/>
    </row>
    <row r="66" spans="1:6" x14ac:dyDescent="0.2">
      <c r="A66" s="94"/>
    </row>
    <row r="67" spans="1:6" x14ac:dyDescent="0.2">
      <c r="A67" s="16"/>
    </row>
    <row r="68" spans="1:6" x14ac:dyDescent="0.2">
      <c r="A68" s="16"/>
      <c r="B68" s="29"/>
      <c r="C68" s="94"/>
      <c r="D68" s="94"/>
    </row>
    <row r="69" spans="1:6" x14ac:dyDescent="0.2">
      <c r="A69" s="16"/>
      <c r="B69" s="29"/>
      <c r="C69" s="94"/>
      <c r="D69" s="94"/>
    </row>
    <row r="70" spans="1:6" x14ac:dyDescent="0.2">
      <c r="A70" s="16"/>
      <c r="B70" s="29"/>
      <c r="C70" s="94"/>
      <c r="D70" s="94"/>
    </row>
    <row r="71" spans="1:6" x14ac:dyDescent="0.2">
      <c r="A71" s="16"/>
      <c r="B71" s="29"/>
      <c r="C71" s="94"/>
      <c r="D71" s="94"/>
    </row>
    <row r="72" spans="1:6" x14ac:dyDescent="0.2">
      <c r="A72" s="16"/>
      <c r="B72" s="29"/>
      <c r="C72" s="94"/>
      <c r="D72" s="94"/>
    </row>
    <row r="73" spans="1:6" x14ac:dyDescent="0.2">
      <c r="A73" s="16"/>
    </row>
    <row r="74" spans="1:6" x14ac:dyDescent="0.2">
      <c r="A74" s="16"/>
      <c r="C74" s="94"/>
      <c r="D74" s="94"/>
    </row>
    <row r="75" spans="1:6" x14ac:dyDescent="0.2">
      <c r="A75" s="16"/>
      <c r="B75" s="29"/>
      <c r="C75" s="94"/>
      <c r="D75" s="94"/>
    </row>
    <row r="76" spans="1:6" x14ac:dyDescent="0.2">
      <c r="A76" s="16"/>
      <c r="B76" s="16"/>
      <c r="E76" s="17"/>
      <c r="F76" s="17"/>
    </row>
    <row r="77" spans="1:6" x14ac:dyDescent="0.2">
      <c r="A77" s="16"/>
      <c r="B77" s="17"/>
      <c r="E77" s="17"/>
      <c r="F77" s="17"/>
    </row>
    <row r="78" spans="1:6" x14ac:dyDescent="0.2">
      <c r="A78" s="16"/>
      <c r="B78" s="17"/>
      <c r="E78" s="17"/>
      <c r="F78" s="17"/>
    </row>
    <row r="79" spans="1:6" x14ac:dyDescent="0.2">
      <c r="A79" s="16"/>
      <c r="B79" s="17"/>
      <c r="E79" s="17"/>
      <c r="F79" s="17"/>
    </row>
    <row r="80" spans="1:6" x14ac:dyDescent="0.2">
      <c r="A80" s="16"/>
      <c r="B80" s="17"/>
      <c r="E80" s="17"/>
      <c r="F80" s="17"/>
    </row>
    <row r="81" spans="1:6" x14ac:dyDescent="0.2">
      <c r="A81" s="16"/>
      <c r="B81" s="17"/>
      <c r="E81" s="17"/>
      <c r="F81" s="17"/>
    </row>
    <row r="82" spans="1:6" x14ac:dyDescent="0.2">
      <c r="A82" s="17"/>
      <c r="B82" s="17"/>
      <c r="E82" s="17"/>
      <c r="F82" s="17"/>
    </row>
    <row r="83" spans="1:6" x14ac:dyDescent="0.2">
      <c r="A83" s="17"/>
      <c r="B83" s="17"/>
      <c r="E83" s="17"/>
      <c r="F83" s="17"/>
    </row>
    <row r="84" spans="1:6" x14ac:dyDescent="0.2">
      <c r="B84" s="17"/>
      <c r="E84" s="17"/>
      <c r="F84" s="17"/>
    </row>
    <row r="85" spans="1:6" x14ac:dyDescent="0.2"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6"/>
      <c r="E92" s="17"/>
      <c r="F92" s="17"/>
    </row>
    <row r="93" spans="1:6" x14ac:dyDescent="0.2">
      <c r="B93" s="16"/>
      <c r="E93" s="17"/>
      <c r="F93" s="17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</sheetData>
  <sheetProtection algorithmName="SHA-512" hashValue="Vt0Pby5cSdpsqEsF9qPsfSOY6DU9IJeOXPT147o1tUD4dqxi536NVgZLPi7zgTwtM+0NdJVDOVrIoBDh3OWkIg==" saltValue="Zk+ihDc4tGjY4z0TEaYx7Q==" spinCount="100000" sheet="1" objects="1" scenarios="1"/>
  <mergeCells count="23">
    <mergeCell ref="C35:D35"/>
    <mergeCell ref="C36:D36"/>
    <mergeCell ref="C34:D34"/>
    <mergeCell ref="C24:D24"/>
    <mergeCell ref="C23:D23"/>
    <mergeCell ref="C22:D22"/>
    <mergeCell ref="C33:D33"/>
    <mergeCell ref="B13:F13"/>
    <mergeCell ref="B21:F21"/>
    <mergeCell ref="B32:F32"/>
    <mergeCell ref="C30:D30"/>
    <mergeCell ref="C29:D29"/>
    <mergeCell ref="C28:D28"/>
    <mergeCell ref="C27:D27"/>
    <mergeCell ref="C26:D26"/>
    <mergeCell ref="C25:D25"/>
    <mergeCell ref="F3:F5"/>
    <mergeCell ref="C19:D19"/>
    <mergeCell ref="C18:D18"/>
    <mergeCell ref="C17:D17"/>
    <mergeCell ref="C16:D16"/>
    <mergeCell ref="C15:D15"/>
    <mergeCell ref="C14:D14"/>
  </mergeCells>
  <printOptions horizontalCentered="1"/>
  <pageMargins left="0" right="0" top="0.98425196850393704" bottom="0" header="0.31496062992125984" footer="0.31496062992125984"/>
  <pageSetup paperSize="9" scale="8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23"/>
  <dimension ref="A1:G354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2.570312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19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285</v>
      </c>
    </row>
    <row r="10" spans="1:7" ht="15" customHeight="1" x14ac:dyDescent="0.2">
      <c r="B10" s="92" t="s">
        <v>1263</v>
      </c>
    </row>
    <row r="11" spans="1:7" ht="15" customHeight="1" x14ac:dyDescent="0.2">
      <c r="B11" s="92" t="s">
        <v>1264</v>
      </c>
    </row>
    <row r="12" spans="1:7" ht="15" customHeight="1" x14ac:dyDescent="0.2">
      <c r="B12" s="92" t="s">
        <v>1137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253</v>
      </c>
      <c r="C16" s="340"/>
      <c r="D16" s="341" t="s">
        <v>385</v>
      </c>
      <c r="E16" s="332" t="s">
        <v>1112</v>
      </c>
      <c r="F16" s="317"/>
      <c r="G16" s="15"/>
    </row>
    <row r="17" spans="1:7" ht="15" customHeight="1" x14ac:dyDescent="0.2">
      <c r="A17" s="18"/>
      <c r="B17" s="55" t="s">
        <v>301</v>
      </c>
      <c r="C17" s="342"/>
      <c r="D17" s="343" t="s">
        <v>501</v>
      </c>
      <c r="E17" s="333"/>
      <c r="F17" s="335"/>
      <c r="G17" s="15"/>
    </row>
    <row r="18" spans="1:7" ht="15" customHeight="1" x14ac:dyDescent="0.2">
      <c r="A18" s="18"/>
      <c r="B18" s="55" t="s">
        <v>256</v>
      </c>
      <c r="C18" s="342"/>
      <c r="D18" s="343" t="s">
        <v>461</v>
      </c>
      <c r="E18" s="333" t="s">
        <v>1169</v>
      </c>
      <c r="F18" s="335"/>
      <c r="G18" s="15"/>
    </row>
    <row r="19" spans="1:7" ht="15" customHeight="1" x14ac:dyDescent="0.2">
      <c r="A19" s="18"/>
      <c r="B19" s="55" t="s">
        <v>258</v>
      </c>
      <c r="C19" s="342"/>
      <c r="D19" s="343" t="s">
        <v>604</v>
      </c>
      <c r="E19" s="333"/>
      <c r="F19" s="335"/>
    </row>
    <row r="20" spans="1:7" ht="15" customHeight="1" x14ac:dyDescent="0.2">
      <c r="A20" s="18"/>
      <c r="B20" s="55" t="s">
        <v>611</v>
      </c>
      <c r="C20" s="342"/>
      <c r="D20" s="343" t="s">
        <v>605</v>
      </c>
      <c r="E20" s="333"/>
      <c r="F20" s="335"/>
    </row>
    <row r="21" spans="1:7" ht="15" customHeight="1" x14ac:dyDescent="0.2">
      <c r="A21" s="18"/>
      <c r="B21" s="55" t="s">
        <v>286</v>
      </c>
      <c r="C21" s="342"/>
      <c r="D21" s="343" t="s">
        <v>491</v>
      </c>
      <c r="E21" s="333" t="s">
        <v>1112</v>
      </c>
      <c r="F21" s="335"/>
    </row>
    <row r="22" spans="1:7" ht="15" customHeight="1" thickBot="1" x14ac:dyDescent="0.25">
      <c r="A22" s="18"/>
      <c r="B22" s="68" t="s">
        <v>1101</v>
      </c>
      <c r="C22" s="354" t="s">
        <v>1101</v>
      </c>
      <c r="D22" s="345"/>
      <c r="E22" s="334"/>
      <c r="F22" s="336"/>
    </row>
    <row r="23" spans="1:7" ht="15" customHeight="1" x14ac:dyDescent="0.2">
      <c r="A23" s="18"/>
      <c r="B23" s="29"/>
      <c r="C23" s="94"/>
      <c r="D23" s="94"/>
    </row>
    <row r="24" spans="1:7" ht="15" customHeight="1" thickBot="1" x14ac:dyDescent="0.25">
      <c r="A24" s="18"/>
      <c r="B24" s="514" t="s">
        <v>245</v>
      </c>
      <c r="C24" s="515"/>
      <c r="D24" s="515"/>
      <c r="E24" s="515"/>
      <c r="F24" s="515"/>
    </row>
    <row r="25" spans="1:7" ht="15" customHeight="1" thickBot="1" x14ac:dyDescent="0.25">
      <c r="A25" s="18"/>
      <c r="B25" s="22" t="s">
        <v>236</v>
      </c>
      <c r="C25" s="23"/>
      <c r="D25" s="23" t="s">
        <v>597</v>
      </c>
      <c r="E25" s="23" t="s">
        <v>237</v>
      </c>
      <c r="F25" s="24" t="s">
        <v>238</v>
      </c>
    </row>
    <row r="26" spans="1:7" ht="15" customHeight="1" x14ac:dyDescent="0.2">
      <c r="A26" s="18"/>
      <c r="B26" s="83" t="s">
        <v>255</v>
      </c>
      <c r="C26" s="340"/>
      <c r="D26" s="341" t="s">
        <v>376</v>
      </c>
      <c r="E26" s="332"/>
      <c r="F26" s="317">
        <v>2000</v>
      </c>
    </row>
    <row r="27" spans="1:7" ht="15" customHeight="1" x14ac:dyDescent="0.2">
      <c r="A27" s="18"/>
      <c r="B27" s="55" t="s">
        <v>1003</v>
      </c>
      <c r="C27" s="342"/>
      <c r="D27" s="343" t="s">
        <v>585</v>
      </c>
      <c r="E27" s="333" t="s">
        <v>1265</v>
      </c>
      <c r="F27" s="335">
        <v>4000</v>
      </c>
    </row>
    <row r="28" spans="1:7" ht="15" customHeight="1" x14ac:dyDescent="0.2">
      <c r="A28" s="18"/>
      <c r="B28" s="55" t="s">
        <v>956</v>
      </c>
      <c r="C28" s="342"/>
      <c r="D28" s="343" t="s">
        <v>387</v>
      </c>
      <c r="E28" s="333" t="s">
        <v>1266</v>
      </c>
      <c r="F28" s="335">
        <v>4000</v>
      </c>
    </row>
    <row r="29" spans="1:7" ht="15" customHeight="1" x14ac:dyDescent="0.2">
      <c r="A29" s="18"/>
      <c r="B29" s="55" t="s">
        <v>246</v>
      </c>
      <c r="C29" s="342"/>
      <c r="D29" s="343" t="s">
        <v>601</v>
      </c>
      <c r="E29" s="333"/>
      <c r="F29" s="335">
        <v>8000</v>
      </c>
    </row>
    <row r="30" spans="1:7" ht="15" customHeight="1" x14ac:dyDescent="0.2">
      <c r="A30" s="18"/>
      <c r="B30" s="55" t="s">
        <v>359</v>
      </c>
      <c r="C30" s="342"/>
      <c r="D30" s="343" t="s">
        <v>383</v>
      </c>
      <c r="E30" s="333"/>
      <c r="F30" s="335">
        <v>8000</v>
      </c>
    </row>
    <row r="31" spans="1:7" ht="15" customHeight="1" x14ac:dyDescent="0.2">
      <c r="A31" s="18"/>
      <c r="B31" s="55" t="s">
        <v>266</v>
      </c>
      <c r="C31" s="342"/>
      <c r="D31" s="343" t="s">
        <v>384</v>
      </c>
      <c r="E31" s="333"/>
      <c r="F31" s="335">
        <v>8000</v>
      </c>
    </row>
    <row r="32" spans="1:7" ht="15" customHeight="1" x14ac:dyDescent="0.2">
      <c r="A32" s="18"/>
      <c r="B32" s="55" t="s">
        <v>614</v>
      </c>
      <c r="C32" s="342"/>
      <c r="D32" s="343" t="s">
        <v>388</v>
      </c>
      <c r="E32" s="333" t="s">
        <v>1247</v>
      </c>
      <c r="F32" s="335">
        <v>8000</v>
      </c>
    </row>
    <row r="33" spans="1:7" ht="15" customHeight="1" x14ac:dyDescent="0.2">
      <c r="A33" s="18"/>
      <c r="B33" s="55" t="s">
        <v>263</v>
      </c>
      <c r="C33" s="342"/>
      <c r="D33" s="343" t="s">
        <v>386</v>
      </c>
      <c r="E33" s="348" t="s">
        <v>813</v>
      </c>
      <c r="F33" s="335">
        <v>8000</v>
      </c>
    </row>
    <row r="34" spans="1:7" ht="15" customHeight="1" x14ac:dyDescent="0.2">
      <c r="A34" s="18"/>
      <c r="B34" s="55" t="s">
        <v>263</v>
      </c>
      <c r="C34" s="342"/>
      <c r="D34" s="343" t="s">
        <v>402</v>
      </c>
      <c r="E34" s="348" t="s">
        <v>674</v>
      </c>
      <c r="F34" s="335">
        <v>8000</v>
      </c>
    </row>
    <row r="35" spans="1:7" ht="15" customHeight="1" x14ac:dyDescent="0.2">
      <c r="A35" s="18"/>
      <c r="B35" s="55" t="s">
        <v>263</v>
      </c>
      <c r="C35" s="342"/>
      <c r="D35" s="343" t="s">
        <v>524</v>
      </c>
      <c r="E35" s="348" t="s">
        <v>675</v>
      </c>
      <c r="F35" s="335">
        <v>8000</v>
      </c>
    </row>
    <row r="36" spans="1:7" ht="15" customHeight="1" thickBot="1" x14ac:dyDescent="0.25">
      <c r="A36" s="18"/>
      <c r="B36" s="68" t="s">
        <v>1101</v>
      </c>
      <c r="C36" s="354" t="s">
        <v>1101</v>
      </c>
      <c r="D36" s="345"/>
      <c r="E36" s="334"/>
      <c r="F36" s="336"/>
      <c r="G36" s="15"/>
    </row>
    <row r="37" spans="1:7" ht="15" customHeight="1" x14ac:dyDescent="0.2">
      <c r="A37" s="18"/>
      <c r="B37" s="32"/>
      <c r="C37" s="32"/>
      <c r="D37" s="32"/>
      <c r="G37" s="15"/>
    </row>
    <row r="38" spans="1:7" ht="15" customHeight="1" thickBot="1" x14ac:dyDescent="0.25">
      <c r="A38" s="18"/>
      <c r="B38" s="514" t="s">
        <v>252</v>
      </c>
      <c r="C38" s="515"/>
      <c r="D38" s="515"/>
      <c r="E38" s="515"/>
      <c r="F38" s="515"/>
      <c r="G38" s="15"/>
    </row>
    <row r="39" spans="1:7" ht="15" customHeight="1" thickBot="1" x14ac:dyDescent="0.25">
      <c r="A39" s="18"/>
      <c r="B39" s="22" t="s">
        <v>236</v>
      </c>
      <c r="C39" s="23"/>
      <c r="D39" s="23" t="s">
        <v>597</v>
      </c>
      <c r="E39" s="23" t="s">
        <v>237</v>
      </c>
      <c r="F39" s="24" t="s">
        <v>238</v>
      </c>
      <c r="G39" s="15"/>
    </row>
    <row r="40" spans="1:7" ht="15" customHeight="1" x14ac:dyDescent="0.2">
      <c r="A40" s="18"/>
      <c r="B40" s="83" t="s">
        <v>302</v>
      </c>
      <c r="C40" s="340"/>
      <c r="D40" s="341" t="s">
        <v>566</v>
      </c>
      <c r="E40" s="332"/>
      <c r="F40" s="337"/>
      <c r="G40" s="15"/>
    </row>
    <row r="41" spans="1:7" ht="15" customHeight="1" x14ac:dyDescent="0.2">
      <c r="A41" s="18"/>
      <c r="B41" s="55" t="s">
        <v>363</v>
      </c>
      <c r="C41" s="342"/>
      <c r="D41" s="343" t="s">
        <v>590</v>
      </c>
      <c r="E41" s="333"/>
      <c r="F41" s="338"/>
      <c r="G41" s="15"/>
    </row>
    <row r="42" spans="1:7" ht="13.5" thickBot="1" x14ac:dyDescent="0.25">
      <c r="A42" s="18"/>
      <c r="B42" s="68" t="s">
        <v>1101</v>
      </c>
      <c r="C42" s="354"/>
      <c r="D42" s="346"/>
      <c r="E42" s="334"/>
      <c r="F42" s="339"/>
      <c r="G42" s="15"/>
    </row>
    <row r="43" spans="1:7" x14ac:dyDescent="0.2">
      <c r="A43" s="18"/>
      <c r="B43" s="29"/>
      <c r="C43" s="94"/>
      <c r="D43" s="94"/>
      <c r="G43" s="15"/>
    </row>
    <row r="44" spans="1:7" x14ac:dyDescent="0.2">
      <c r="A44" s="18"/>
      <c r="B44" s="29"/>
      <c r="C44" s="94"/>
      <c r="D44" s="94"/>
      <c r="G44" s="15"/>
    </row>
    <row r="45" spans="1:7" x14ac:dyDescent="0.2">
      <c r="A45" s="18"/>
      <c r="B45" s="29"/>
      <c r="C45" s="94"/>
      <c r="D45" s="94"/>
      <c r="G45" s="15"/>
    </row>
    <row r="46" spans="1:7" x14ac:dyDescent="0.2">
      <c r="A46" s="18"/>
      <c r="B46" s="29"/>
      <c r="C46" s="94"/>
      <c r="D46" s="94"/>
      <c r="G46" s="15"/>
    </row>
    <row r="47" spans="1:7" x14ac:dyDescent="0.2">
      <c r="A47" s="18"/>
      <c r="B47" s="29"/>
      <c r="C47" s="94"/>
      <c r="D47" s="94"/>
      <c r="G47" s="15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ht="28.5" customHeight="1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A58" s="18"/>
      <c r="B58" s="29"/>
      <c r="C58" s="94"/>
      <c r="D58" s="94"/>
    </row>
    <row r="59" spans="1:4" x14ac:dyDescent="0.2">
      <c r="A59" s="18"/>
      <c r="B59" s="29"/>
      <c r="C59" s="94"/>
      <c r="D59" s="94"/>
    </row>
    <row r="60" spans="1:4" x14ac:dyDescent="0.2">
      <c r="A60" s="18"/>
      <c r="B60" s="29"/>
      <c r="C60" s="94"/>
      <c r="D60" s="94"/>
    </row>
    <row r="61" spans="1:4" x14ac:dyDescent="0.2">
      <c r="A61" s="18"/>
      <c r="B61" s="29"/>
      <c r="C61" s="94"/>
      <c r="D61" s="94"/>
    </row>
    <row r="62" spans="1:4" x14ac:dyDescent="0.2">
      <c r="A62" s="18"/>
      <c r="B62" s="29"/>
      <c r="C62" s="94"/>
      <c r="D62" s="94"/>
    </row>
    <row r="63" spans="1:4" x14ac:dyDescent="0.2">
      <c r="A63" s="18"/>
      <c r="B63" s="29"/>
      <c r="C63" s="94"/>
      <c r="D63" s="94"/>
    </row>
    <row r="64" spans="1:4" x14ac:dyDescent="0.2">
      <c r="A64" s="18"/>
      <c r="C64" s="94"/>
      <c r="D64" s="94"/>
    </row>
    <row r="65" spans="1:4" x14ac:dyDescent="0.2">
      <c r="A65" s="18"/>
      <c r="B65" s="29"/>
      <c r="C65" s="94"/>
      <c r="D65" s="94"/>
    </row>
    <row r="66" spans="1:4" x14ac:dyDescent="0.2">
      <c r="A66" s="18"/>
      <c r="B66" s="29"/>
      <c r="C66" s="94"/>
      <c r="D66" s="94"/>
    </row>
    <row r="67" spans="1:4" x14ac:dyDescent="0.2">
      <c r="A67" s="18"/>
    </row>
    <row r="68" spans="1:4" x14ac:dyDescent="0.2">
      <c r="A68" s="18"/>
    </row>
    <row r="69" spans="1:4" x14ac:dyDescent="0.2">
      <c r="A69" s="18"/>
    </row>
    <row r="70" spans="1:4" x14ac:dyDescent="0.2">
      <c r="A70" s="18"/>
    </row>
    <row r="71" spans="1:4" x14ac:dyDescent="0.2">
      <c r="A71" s="18"/>
    </row>
    <row r="74" spans="1:4" x14ac:dyDescent="0.2">
      <c r="B74" s="29"/>
      <c r="C74" s="94"/>
      <c r="D74" s="94"/>
    </row>
    <row r="75" spans="1:4" x14ac:dyDescent="0.2">
      <c r="B75" s="29"/>
      <c r="C75" s="94"/>
      <c r="D75" s="94"/>
    </row>
    <row r="76" spans="1:4" x14ac:dyDescent="0.2">
      <c r="B76" s="29"/>
      <c r="C76" s="94"/>
      <c r="D76" s="94"/>
    </row>
    <row r="77" spans="1:4" x14ac:dyDescent="0.2">
      <c r="B77" s="29"/>
      <c r="C77" s="94"/>
      <c r="D77" s="94"/>
    </row>
    <row r="78" spans="1:4" x14ac:dyDescent="0.2">
      <c r="B78" s="29"/>
      <c r="C78" s="94"/>
      <c r="D78" s="94"/>
    </row>
    <row r="80" spans="1:4" x14ac:dyDescent="0.2">
      <c r="C80" s="94"/>
      <c r="D80" s="94"/>
    </row>
    <row r="81" spans="1:6" x14ac:dyDescent="0.2">
      <c r="B81" s="29"/>
      <c r="C81" s="94"/>
      <c r="D81" s="94"/>
    </row>
    <row r="82" spans="1:6" x14ac:dyDescent="0.2">
      <c r="A82" s="18"/>
      <c r="B82" s="16"/>
      <c r="E82" s="17"/>
      <c r="F82" s="17"/>
    </row>
    <row r="83" spans="1:6" x14ac:dyDescent="0.2">
      <c r="A83" s="18"/>
      <c r="B83" s="17"/>
      <c r="E83" s="17"/>
      <c r="F83" s="17"/>
    </row>
    <row r="84" spans="1:6" x14ac:dyDescent="0.2">
      <c r="A84" s="94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6"/>
      <c r="B89" s="17"/>
      <c r="E89" s="17"/>
      <c r="F89" s="17"/>
    </row>
    <row r="90" spans="1:6" x14ac:dyDescent="0.2">
      <c r="A90" s="16"/>
      <c r="B90" s="17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6"/>
      <c r="B93" s="17"/>
      <c r="E93" s="17"/>
      <c r="F93" s="17"/>
    </row>
    <row r="94" spans="1:6" x14ac:dyDescent="0.2">
      <c r="A94" s="16"/>
      <c r="B94" s="17"/>
      <c r="E94" s="17"/>
      <c r="F94" s="17"/>
    </row>
    <row r="95" spans="1:6" x14ac:dyDescent="0.2">
      <c r="A95" s="16"/>
      <c r="B95" s="17"/>
      <c r="E95" s="17"/>
      <c r="F95" s="17"/>
    </row>
    <row r="96" spans="1:6" x14ac:dyDescent="0.2">
      <c r="A96" s="16"/>
      <c r="B96" s="17"/>
      <c r="E96" s="17"/>
      <c r="F96" s="17"/>
    </row>
    <row r="97" spans="1:6" x14ac:dyDescent="0.2">
      <c r="A97" s="16"/>
      <c r="B97" s="17"/>
      <c r="E97" s="17"/>
      <c r="F97" s="17"/>
    </row>
    <row r="98" spans="1:6" x14ac:dyDescent="0.2">
      <c r="A98" s="16"/>
      <c r="B98" s="16"/>
      <c r="E98" s="17"/>
      <c r="F98" s="17"/>
    </row>
    <row r="99" spans="1:6" x14ac:dyDescent="0.2">
      <c r="A99" s="16"/>
      <c r="B99" s="16"/>
      <c r="E99" s="17"/>
      <c r="F99" s="17"/>
    </row>
    <row r="100" spans="1:6" x14ac:dyDescent="0.2">
      <c r="A100" s="17"/>
    </row>
    <row r="101" spans="1:6" x14ac:dyDescent="0.2">
      <c r="A101" s="17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</sheetData>
  <sheetProtection algorithmName="SHA-512" hashValue="Pa8uxZNlJX5qICa8Fmi63VHOHOZ9s0Di5Yu44sfC2kmF/e/sKWAvYqiJSOU98xcFmWyULugNZqdDkOavlBotYA==" saltValue="wIJdHVkuovcU99+EkZZCpQ==" spinCount="100000" sheet="1" objects="1" scenarios="1"/>
  <mergeCells count="4">
    <mergeCell ref="B14:F14"/>
    <mergeCell ref="B24:F24"/>
    <mergeCell ref="B38:F38"/>
    <mergeCell ref="F3:F5"/>
  </mergeCells>
  <printOptions horizontalCentered="1"/>
  <pageMargins left="0" right="0" top="0.78740157480314965" bottom="0.78740157480314965" header="0.31496062992125984" footer="0.31496062992125984"/>
  <pageSetup paperSize="9" scale="8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24"/>
  <dimension ref="A1:G355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4257812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20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287</v>
      </c>
    </row>
    <row r="10" spans="1:7" ht="15" customHeight="1" x14ac:dyDescent="0.2">
      <c r="B10" s="92" t="s">
        <v>1267</v>
      </c>
    </row>
    <row r="11" spans="1:7" ht="15" customHeight="1" x14ac:dyDescent="0.2">
      <c r="B11" s="92" t="s">
        <v>1268</v>
      </c>
    </row>
    <row r="12" spans="1:7" ht="15" customHeight="1" x14ac:dyDescent="0.2">
      <c r="B12" s="92" t="s">
        <v>1137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253</v>
      </c>
      <c r="C16" s="340"/>
      <c r="D16" s="341" t="s">
        <v>385</v>
      </c>
      <c r="E16" s="332" t="s">
        <v>1112</v>
      </c>
      <c r="F16" s="317"/>
      <c r="G16" s="15"/>
    </row>
    <row r="17" spans="1:7" ht="15" customHeight="1" x14ac:dyDescent="0.2">
      <c r="A17" s="18"/>
      <c r="B17" s="55" t="s">
        <v>610</v>
      </c>
      <c r="C17" s="342"/>
      <c r="D17" s="343" t="s">
        <v>499</v>
      </c>
      <c r="E17" s="333"/>
      <c r="F17" s="335"/>
      <c r="G17" s="15"/>
    </row>
    <row r="18" spans="1:7" ht="15" customHeight="1" x14ac:dyDescent="0.2">
      <c r="A18" s="18"/>
      <c r="B18" s="55" t="s">
        <v>288</v>
      </c>
      <c r="C18" s="342"/>
      <c r="D18" s="343" t="s">
        <v>500</v>
      </c>
      <c r="E18" s="333"/>
      <c r="F18" s="335"/>
    </row>
    <row r="19" spans="1:7" ht="15" customHeight="1" x14ac:dyDescent="0.2">
      <c r="A19" s="18"/>
      <c r="B19" s="55" t="s">
        <v>256</v>
      </c>
      <c r="C19" s="342"/>
      <c r="D19" s="343" t="s">
        <v>461</v>
      </c>
      <c r="E19" s="333" t="s">
        <v>1169</v>
      </c>
      <c r="F19" s="335"/>
    </row>
    <row r="20" spans="1:7" ht="15" customHeight="1" x14ac:dyDescent="0.2">
      <c r="A20" s="18"/>
      <c r="B20" s="55" t="s">
        <v>258</v>
      </c>
      <c r="C20" s="342"/>
      <c r="D20" s="343" t="s">
        <v>604</v>
      </c>
      <c r="E20" s="333"/>
      <c r="F20" s="335"/>
    </row>
    <row r="21" spans="1:7" ht="15" customHeight="1" x14ac:dyDescent="0.2">
      <c r="A21" s="18"/>
      <c r="B21" s="55" t="s">
        <v>286</v>
      </c>
      <c r="C21" s="342"/>
      <c r="D21" s="343" t="s">
        <v>504</v>
      </c>
      <c r="E21" s="333" t="s">
        <v>1269</v>
      </c>
      <c r="F21" s="335"/>
    </row>
    <row r="22" spans="1:7" ht="15" customHeight="1" thickBot="1" x14ac:dyDescent="0.25">
      <c r="A22" s="18"/>
      <c r="B22" s="68" t="s">
        <v>1101</v>
      </c>
      <c r="C22" s="354" t="s">
        <v>1101</v>
      </c>
      <c r="D22" s="345"/>
      <c r="E22" s="334"/>
      <c r="F22" s="336"/>
    </row>
    <row r="23" spans="1:7" ht="15" customHeight="1" x14ac:dyDescent="0.2">
      <c r="A23" s="18"/>
      <c r="B23" s="29"/>
      <c r="C23" s="94"/>
      <c r="D23" s="94"/>
    </row>
    <row r="24" spans="1:7" ht="15" customHeight="1" thickBot="1" x14ac:dyDescent="0.25">
      <c r="A24" s="18"/>
      <c r="B24" s="514" t="s">
        <v>245</v>
      </c>
      <c r="C24" s="515"/>
      <c r="D24" s="515"/>
      <c r="E24" s="515"/>
      <c r="F24" s="515"/>
    </row>
    <row r="25" spans="1:7" ht="15" customHeight="1" thickBot="1" x14ac:dyDescent="0.25">
      <c r="A25" s="18"/>
      <c r="B25" s="22" t="s">
        <v>236</v>
      </c>
      <c r="C25" s="23"/>
      <c r="D25" s="23" t="s">
        <v>597</v>
      </c>
      <c r="E25" s="23" t="s">
        <v>237</v>
      </c>
      <c r="F25" s="24" t="s">
        <v>238</v>
      </c>
    </row>
    <row r="26" spans="1:7" ht="15" customHeight="1" x14ac:dyDescent="0.2">
      <c r="A26" s="18"/>
      <c r="B26" s="83" t="s">
        <v>255</v>
      </c>
      <c r="C26" s="340"/>
      <c r="D26" s="341" t="s">
        <v>376</v>
      </c>
      <c r="E26" s="332"/>
      <c r="F26" s="317">
        <v>2000</v>
      </c>
    </row>
    <row r="27" spans="1:7" ht="15" customHeight="1" x14ac:dyDescent="0.2">
      <c r="A27" s="18"/>
      <c r="B27" s="55" t="s">
        <v>1003</v>
      </c>
      <c r="C27" s="342"/>
      <c r="D27" s="343" t="s">
        <v>575</v>
      </c>
      <c r="E27" s="333"/>
      <c r="F27" s="335">
        <v>2000</v>
      </c>
    </row>
    <row r="28" spans="1:7" ht="15" customHeight="1" x14ac:dyDescent="0.2">
      <c r="A28" s="18"/>
      <c r="B28" s="55" t="s">
        <v>946</v>
      </c>
      <c r="C28" s="342"/>
      <c r="D28" s="343" t="s">
        <v>586</v>
      </c>
      <c r="E28" s="333"/>
      <c r="F28" s="335">
        <v>4000</v>
      </c>
    </row>
    <row r="29" spans="1:7" s="39" customFormat="1" ht="15" customHeight="1" x14ac:dyDescent="0.2">
      <c r="A29" s="113"/>
      <c r="B29" s="55" t="s">
        <v>359</v>
      </c>
      <c r="C29" s="342"/>
      <c r="D29" s="343" t="s">
        <v>383</v>
      </c>
      <c r="E29" s="333"/>
      <c r="F29" s="335">
        <v>8000</v>
      </c>
    </row>
    <row r="30" spans="1:7" ht="15" customHeight="1" x14ac:dyDescent="0.2">
      <c r="A30" s="18"/>
      <c r="B30" s="55" t="s">
        <v>250</v>
      </c>
      <c r="C30" s="342"/>
      <c r="D30" s="343" t="s">
        <v>557</v>
      </c>
      <c r="E30" s="333" t="s">
        <v>1270</v>
      </c>
      <c r="F30" s="335">
        <v>8000</v>
      </c>
    </row>
    <row r="31" spans="1:7" ht="15" customHeight="1" x14ac:dyDescent="0.2">
      <c r="A31" s="18"/>
      <c r="B31" s="55" t="s">
        <v>250</v>
      </c>
      <c r="C31" s="342"/>
      <c r="D31" s="343" t="s">
        <v>519</v>
      </c>
      <c r="E31" s="333" t="s">
        <v>1271</v>
      </c>
      <c r="F31" s="335">
        <v>8000</v>
      </c>
    </row>
    <row r="32" spans="1:7" ht="15" customHeight="1" x14ac:dyDescent="0.2">
      <c r="A32" s="18"/>
      <c r="B32" s="55" t="s">
        <v>614</v>
      </c>
      <c r="C32" s="342"/>
      <c r="D32" s="343" t="s">
        <v>388</v>
      </c>
      <c r="E32" s="348" t="s">
        <v>1247</v>
      </c>
      <c r="F32" s="350">
        <v>8000</v>
      </c>
    </row>
    <row r="33" spans="1:7" ht="15" customHeight="1" x14ac:dyDescent="0.2">
      <c r="A33" s="18"/>
      <c r="B33" s="55" t="s">
        <v>263</v>
      </c>
      <c r="C33" s="342"/>
      <c r="D33" s="343" t="s">
        <v>386</v>
      </c>
      <c r="E33" s="348" t="s">
        <v>813</v>
      </c>
      <c r="F33" s="350">
        <v>8000</v>
      </c>
    </row>
    <row r="34" spans="1:7" ht="15" customHeight="1" x14ac:dyDescent="0.2">
      <c r="A34" s="18"/>
      <c r="B34" s="55" t="s">
        <v>263</v>
      </c>
      <c r="C34" s="342"/>
      <c r="D34" s="343" t="s">
        <v>402</v>
      </c>
      <c r="E34" s="348" t="s">
        <v>674</v>
      </c>
      <c r="F34" s="350">
        <v>8000</v>
      </c>
    </row>
    <row r="35" spans="1:7" ht="15" customHeight="1" x14ac:dyDescent="0.2">
      <c r="A35" s="18"/>
      <c r="B35" s="55" t="s">
        <v>263</v>
      </c>
      <c r="C35" s="342"/>
      <c r="D35" s="343" t="s">
        <v>524</v>
      </c>
      <c r="E35" s="348" t="s">
        <v>675</v>
      </c>
      <c r="F35" s="350">
        <v>8000</v>
      </c>
    </row>
    <row r="36" spans="1:7" ht="15" customHeight="1" x14ac:dyDescent="0.2">
      <c r="A36" s="18"/>
      <c r="B36" s="55" t="s">
        <v>1107</v>
      </c>
      <c r="C36" s="342"/>
      <c r="D36" s="343" t="s">
        <v>503</v>
      </c>
      <c r="E36" s="333" t="s">
        <v>1269</v>
      </c>
      <c r="F36" s="335">
        <v>8000</v>
      </c>
    </row>
    <row r="37" spans="1:7" ht="15" customHeight="1" x14ac:dyDescent="0.2">
      <c r="A37" s="18"/>
      <c r="B37" s="55" t="s">
        <v>251</v>
      </c>
      <c r="C37" s="342"/>
      <c r="D37" s="343" t="s">
        <v>541</v>
      </c>
      <c r="E37" s="333" t="s">
        <v>1181</v>
      </c>
      <c r="F37" s="335">
        <v>8000</v>
      </c>
      <c r="G37" s="15"/>
    </row>
    <row r="38" spans="1:7" ht="15" customHeight="1" thickBot="1" x14ac:dyDescent="0.25">
      <c r="A38" s="18"/>
      <c r="B38" s="68" t="s">
        <v>1101</v>
      </c>
      <c r="C38" s="354" t="s">
        <v>1101</v>
      </c>
      <c r="D38" s="345"/>
      <c r="E38" s="334"/>
      <c r="F38" s="336"/>
      <c r="G38" s="15"/>
    </row>
    <row r="39" spans="1:7" ht="15" customHeight="1" x14ac:dyDescent="0.2">
      <c r="A39" s="18"/>
      <c r="B39" s="29"/>
      <c r="C39" s="94"/>
      <c r="D39" s="94"/>
      <c r="G39" s="15"/>
    </row>
    <row r="40" spans="1:7" ht="15" customHeight="1" thickBot="1" x14ac:dyDescent="0.25">
      <c r="A40" s="18"/>
      <c r="B40" s="514" t="s">
        <v>252</v>
      </c>
      <c r="C40" s="515"/>
      <c r="D40" s="515"/>
      <c r="E40" s="515"/>
      <c r="F40" s="515"/>
      <c r="G40" s="15"/>
    </row>
    <row r="41" spans="1:7" ht="15" customHeight="1" thickBot="1" x14ac:dyDescent="0.25">
      <c r="A41" s="18"/>
      <c r="B41" s="22" t="s">
        <v>236</v>
      </c>
      <c r="C41" s="23"/>
      <c r="D41" s="23" t="s">
        <v>597</v>
      </c>
      <c r="E41" s="23" t="s">
        <v>237</v>
      </c>
      <c r="F41" s="24" t="s">
        <v>238</v>
      </c>
      <c r="G41" s="15"/>
    </row>
    <row r="42" spans="1:7" ht="15" customHeight="1" x14ac:dyDescent="0.2">
      <c r="A42" s="18"/>
      <c r="B42" s="83" t="s">
        <v>302</v>
      </c>
      <c r="C42" s="340"/>
      <c r="D42" s="341" t="s">
        <v>566</v>
      </c>
      <c r="E42" s="332"/>
      <c r="F42" s="337"/>
      <c r="G42" s="15"/>
    </row>
    <row r="43" spans="1:7" ht="15" customHeight="1" x14ac:dyDescent="0.2">
      <c r="A43" s="18"/>
      <c r="B43" s="55" t="s">
        <v>363</v>
      </c>
      <c r="C43" s="342"/>
      <c r="D43" s="343" t="s">
        <v>534</v>
      </c>
      <c r="E43" s="333"/>
      <c r="F43" s="338"/>
      <c r="G43" s="15"/>
    </row>
    <row r="44" spans="1:7" ht="15" customHeight="1" thickBot="1" x14ac:dyDescent="0.25">
      <c r="A44" s="18"/>
      <c r="B44" s="68" t="s">
        <v>1101</v>
      </c>
      <c r="C44" s="354"/>
      <c r="D44" s="349"/>
      <c r="E44" s="334"/>
      <c r="F44" s="339"/>
      <c r="G44" s="15"/>
    </row>
    <row r="45" spans="1:7" x14ac:dyDescent="0.2">
      <c r="A45" s="18"/>
      <c r="B45" s="29"/>
      <c r="C45" s="94"/>
      <c r="D45" s="94"/>
      <c r="G45" s="15"/>
    </row>
    <row r="46" spans="1:7" x14ac:dyDescent="0.2">
      <c r="A46" s="18"/>
      <c r="B46" s="17"/>
      <c r="G46" s="15"/>
    </row>
    <row r="47" spans="1:7" x14ac:dyDescent="0.2">
      <c r="A47" s="18"/>
      <c r="B47" s="17"/>
      <c r="G47" s="15"/>
    </row>
    <row r="48" spans="1:7" x14ac:dyDescent="0.2">
      <c r="A48" s="18"/>
      <c r="B48" s="17"/>
      <c r="G48" s="15"/>
    </row>
    <row r="49" spans="1:7" x14ac:dyDescent="0.2">
      <c r="A49" s="18"/>
      <c r="B49" s="17"/>
      <c r="G49" s="15"/>
    </row>
    <row r="50" spans="1:7" x14ac:dyDescent="0.2">
      <c r="A50" s="18"/>
      <c r="B50" s="29"/>
      <c r="C50" s="94"/>
      <c r="D50" s="94"/>
      <c r="G50" s="15"/>
    </row>
    <row r="51" spans="1:7" x14ac:dyDescent="0.2">
      <c r="A51" s="18"/>
      <c r="B51" s="29"/>
      <c r="C51" s="94"/>
      <c r="D51" s="94"/>
    </row>
    <row r="52" spans="1:7" x14ac:dyDescent="0.2">
      <c r="A52" s="18"/>
      <c r="B52" s="29"/>
      <c r="C52" s="94"/>
      <c r="D52" s="94"/>
    </row>
    <row r="53" spans="1:7" x14ac:dyDescent="0.2">
      <c r="A53" s="18"/>
      <c r="B53" s="29"/>
      <c r="C53" s="94"/>
      <c r="D53" s="94"/>
    </row>
    <row r="54" spans="1:7" x14ac:dyDescent="0.2">
      <c r="A54" s="18"/>
      <c r="B54" s="29"/>
      <c r="C54" s="94"/>
      <c r="D54" s="94"/>
    </row>
    <row r="55" spans="1:7" x14ac:dyDescent="0.2">
      <c r="A55" s="18"/>
      <c r="B55" s="29"/>
      <c r="C55" s="94"/>
      <c r="D55" s="94"/>
    </row>
    <row r="56" spans="1:7" x14ac:dyDescent="0.2">
      <c r="A56" s="18"/>
      <c r="B56" s="29"/>
      <c r="C56" s="94"/>
      <c r="D56" s="94"/>
    </row>
    <row r="57" spans="1:7" x14ac:dyDescent="0.2">
      <c r="A57" s="18"/>
      <c r="B57" s="29"/>
      <c r="C57" s="94"/>
      <c r="D57" s="94"/>
    </row>
    <row r="58" spans="1:7" x14ac:dyDescent="0.2">
      <c r="A58" s="18"/>
      <c r="B58" s="29"/>
      <c r="C58" s="94"/>
      <c r="D58" s="94"/>
    </row>
    <row r="59" spans="1:7" x14ac:dyDescent="0.2">
      <c r="A59" s="18"/>
      <c r="B59" s="29"/>
      <c r="C59" s="94"/>
      <c r="D59" s="94"/>
    </row>
    <row r="60" spans="1:7" x14ac:dyDescent="0.2">
      <c r="A60" s="18"/>
      <c r="B60" s="29"/>
      <c r="C60" s="94"/>
      <c r="D60" s="94"/>
    </row>
    <row r="61" spans="1:7" x14ac:dyDescent="0.2">
      <c r="A61" s="18"/>
      <c r="B61" s="29"/>
      <c r="C61" s="94"/>
      <c r="D61" s="94"/>
    </row>
    <row r="62" spans="1:7" x14ac:dyDescent="0.2">
      <c r="A62" s="18"/>
      <c r="B62" s="29"/>
      <c r="C62" s="94"/>
      <c r="D62" s="94"/>
    </row>
    <row r="63" spans="1:7" x14ac:dyDescent="0.2">
      <c r="A63" s="18"/>
      <c r="B63" s="29"/>
      <c r="C63" s="94"/>
      <c r="D63" s="94"/>
    </row>
    <row r="64" spans="1:7" x14ac:dyDescent="0.2">
      <c r="A64" s="18"/>
      <c r="C64" s="94"/>
      <c r="D64" s="94"/>
    </row>
    <row r="65" spans="1:4" x14ac:dyDescent="0.2">
      <c r="A65" s="18"/>
      <c r="B65" s="29"/>
      <c r="C65" s="94"/>
      <c r="D65" s="94"/>
    </row>
    <row r="66" spans="1:4" x14ac:dyDescent="0.2">
      <c r="A66" s="18"/>
      <c r="B66" s="29"/>
      <c r="C66" s="94"/>
      <c r="D66" s="94"/>
    </row>
    <row r="67" spans="1:4" x14ac:dyDescent="0.2">
      <c r="A67" s="18"/>
    </row>
    <row r="68" spans="1:4" x14ac:dyDescent="0.2">
      <c r="A68" s="18"/>
    </row>
    <row r="69" spans="1:4" x14ac:dyDescent="0.2">
      <c r="A69" s="18"/>
    </row>
    <row r="70" spans="1:4" x14ac:dyDescent="0.2">
      <c r="A70" s="18"/>
    </row>
    <row r="71" spans="1:4" x14ac:dyDescent="0.2">
      <c r="A71" s="18"/>
    </row>
    <row r="72" spans="1:4" x14ac:dyDescent="0.2">
      <c r="A72" s="18"/>
    </row>
    <row r="74" spans="1:4" x14ac:dyDescent="0.2">
      <c r="B74" s="29"/>
      <c r="C74" s="94"/>
      <c r="D74" s="94"/>
    </row>
    <row r="75" spans="1:4" x14ac:dyDescent="0.2">
      <c r="B75" s="29"/>
      <c r="C75" s="94"/>
      <c r="D75" s="94"/>
    </row>
    <row r="76" spans="1:4" x14ac:dyDescent="0.2">
      <c r="B76" s="29"/>
      <c r="C76" s="94"/>
      <c r="D76" s="94"/>
    </row>
    <row r="77" spans="1:4" x14ac:dyDescent="0.2">
      <c r="B77" s="29"/>
      <c r="C77" s="94"/>
      <c r="D77" s="94"/>
    </row>
    <row r="78" spans="1:4" x14ac:dyDescent="0.2">
      <c r="B78" s="29"/>
      <c r="C78" s="94"/>
      <c r="D78" s="94"/>
    </row>
    <row r="80" spans="1:4" x14ac:dyDescent="0.2">
      <c r="C80" s="94"/>
      <c r="D80" s="94"/>
    </row>
    <row r="81" spans="1:6" x14ac:dyDescent="0.2">
      <c r="B81" s="29"/>
      <c r="C81" s="94"/>
      <c r="D81" s="94"/>
    </row>
    <row r="82" spans="1:6" x14ac:dyDescent="0.2">
      <c r="B82" s="16"/>
      <c r="E82" s="17"/>
      <c r="F82" s="17"/>
    </row>
    <row r="83" spans="1:6" x14ac:dyDescent="0.2">
      <c r="A83" s="18"/>
      <c r="B83" s="17"/>
      <c r="E83" s="17"/>
      <c r="F83" s="17"/>
    </row>
    <row r="84" spans="1:6" x14ac:dyDescent="0.2">
      <c r="A84" s="18"/>
      <c r="B84" s="17"/>
      <c r="E84" s="17"/>
      <c r="F84" s="17"/>
    </row>
    <row r="85" spans="1:6" x14ac:dyDescent="0.2">
      <c r="A85" s="94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6"/>
      <c r="B89" s="17"/>
      <c r="E89" s="17"/>
      <c r="F89" s="17"/>
    </row>
    <row r="90" spans="1:6" x14ac:dyDescent="0.2">
      <c r="A90" s="16"/>
      <c r="B90" s="17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6"/>
      <c r="B93" s="17"/>
      <c r="E93" s="17"/>
      <c r="F93" s="17"/>
    </row>
    <row r="94" spans="1:6" x14ac:dyDescent="0.2">
      <c r="A94" s="16"/>
      <c r="B94" s="17"/>
      <c r="E94" s="17"/>
      <c r="F94" s="17"/>
    </row>
    <row r="95" spans="1:6" x14ac:dyDescent="0.2">
      <c r="A95" s="16"/>
      <c r="B95" s="17"/>
      <c r="E95" s="17"/>
      <c r="F95" s="17"/>
    </row>
    <row r="96" spans="1:6" x14ac:dyDescent="0.2">
      <c r="A96" s="16"/>
      <c r="B96" s="17"/>
      <c r="E96" s="17"/>
      <c r="F96" s="17"/>
    </row>
    <row r="97" spans="1:6" x14ac:dyDescent="0.2">
      <c r="A97" s="16"/>
      <c r="B97" s="17"/>
      <c r="E97" s="17"/>
      <c r="F97" s="17"/>
    </row>
    <row r="98" spans="1:6" x14ac:dyDescent="0.2">
      <c r="A98" s="16"/>
      <c r="B98" s="16"/>
      <c r="E98" s="17"/>
      <c r="F98" s="17"/>
    </row>
    <row r="99" spans="1:6" x14ac:dyDescent="0.2">
      <c r="A99" s="16"/>
      <c r="B99" s="16"/>
      <c r="E99" s="17"/>
      <c r="F99" s="17"/>
    </row>
    <row r="100" spans="1:6" x14ac:dyDescent="0.2">
      <c r="A100" s="16"/>
    </row>
    <row r="101" spans="1:6" x14ac:dyDescent="0.2">
      <c r="A101" s="17"/>
    </row>
    <row r="102" spans="1:6" x14ac:dyDescent="0.2">
      <c r="A102" s="17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  <row r="355" spans="7:7" x14ac:dyDescent="0.2">
      <c r="G355" s="15"/>
    </row>
  </sheetData>
  <sheetProtection algorithmName="SHA-512" hashValue="rBRwnFpHwiZxv0PvJV6F73rzyoeXKMobgXAw+YY272SLmOMrLC8NTTLnHgtsTq7aznDCFKSBpQiK5ipi6ec/7A==" saltValue="MCQj0+xoB44jq45qEwp1ag==" spinCount="100000" sheet="1" objects="1" scenarios="1"/>
  <mergeCells count="4">
    <mergeCell ref="F3:F5"/>
    <mergeCell ref="B40:F40"/>
    <mergeCell ref="B14:F14"/>
    <mergeCell ref="B24:F24"/>
  </mergeCells>
  <printOptions horizontalCentered="1"/>
  <pageMargins left="0" right="0" top="0.78740157480314965" bottom="0" header="0.31496062992125984" footer="0.31496062992125984"/>
  <pageSetup paperSize="9" scale="7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25"/>
  <dimension ref="B1:I89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0.140625" style="15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12.42578125" style="17" customWidth="1"/>
    <col min="9" max="16384" width="9.140625" style="17"/>
  </cols>
  <sheetData>
    <row r="1" spans="2:6" ht="15" customHeight="1" x14ac:dyDescent="0.2"/>
    <row r="2" spans="2:6" ht="15" customHeight="1" thickBot="1" x14ac:dyDescent="0.25">
      <c r="B2" s="14"/>
      <c r="E2" s="16"/>
      <c r="F2" s="34"/>
    </row>
    <row r="3" spans="2:6" ht="15" customHeight="1" thickTop="1" x14ac:dyDescent="0.2">
      <c r="B3" s="14"/>
      <c r="E3" s="16"/>
      <c r="F3" s="500">
        <v>21</v>
      </c>
    </row>
    <row r="4" spans="2:6" ht="15" customHeight="1" x14ac:dyDescent="0.2">
      <c r="B4" s="14"/>
      <c r="E4" s="16"/>
      <c r="F4" s="516"/>
    </row>
    <row r="5" spans="2:6" ht="15" customHeight="1" thickBot="1" x14ac:dyDescent="0.25">
      <c r="B5" s="14"/>
      <c r="E5" s="16"/>
      <c r="F5" s="517"/>
    </row>
    <row r="6" spans="2:6" ht="15" customHeight="1" thickTop="1" x14ac:dyDescent="0.2">
      <c r="B6" s="14"/>
      <c r="E6" s="16"/>
      <c r="F6" s="34"/>
    </row>
    <row r="7" spans="2:6" ht="15" customHeight="1" x14ac:dyDescent="0.2">
      <c r="B7" s="14"/>
      <c r="E7" s="16"/>
      <c r="F7" s="34"/>
    </row>
    <row r="8" spans="2:6" ht="15" customHeight="1" x14ac:dyDescent="0.2">
      <c r="B8" s="14"/>
      <c r="E8" s="16"/>
      <c r="F8" s="34"/>
    </row>
    <row r="9" spans="2:6" ht="24" thickBot="1" x14ac:dyDescent="0.4">
      <c r="B9" s="20" t="s">
        <v>296</v>
      </c>
      <c r="E9" s="16"/>
      <c r="F9" s="34"/>
    </row>
    <row r="10" spans="2:6" ht="15" customHeight="1" x14ac:dyDescent="0.2">
      <c r="B10" s="21" t="s">
        <v>1272</v>
      </c>
      <c r="E10" s="16"/>
      <c r="F10" s="34"/>
    </row>
    <row r="11" spans="2:6" ht="15" customHeight="1" x14ac:dyDescent="0.2">
      <c r="B11" s="21" t="s">
        <v>1273</v>
      </c>
      <c r="E11" s="16"/>
      <c r="F11" s="34"/>
    </row>
    <row r="12" spans="2:6" ht="15" customHeight="1" x14ac:dyDescent="0.2">
      <c r="B12" s="21" t="s">
        <v>1274</v>
      </c>
      <c r="E12" s="16"/>
      <c r="F12" s="34"/>
    </row>
    <row r="13" spans="2:6" ht="15" customHeight="1" x14ac:dyDescent="0.2">
      <c r="B13" s="21" t="s">
        <v>1275</v>
      </c>
      <c r="E13" s="16"/>
      <c r="F13" s="34"/>
    </row>
    <row r="14" spans="2:6" ht="15" customHeight="1" x14ac:dyDescent="0.2">
      <c r="B14" s="21" t="s">
        <v>1276</v>
      </c>
      <c r="E14" s="16"/>
      <c r="F14" s="34"/>
    </row>
    <row r="15" spans="2:6" ht="15" customHeight="1" x14ac:dyDescent="0.2">
      <c r="B15" s="93" t="s">
        <v>650</v>
      </c>
      <c r="E15" s="16"/>
      <c r="F15" s="34"/>
    </row>
    <row r="16" spans="2:6" ht="16.5" thickBot="1" x14ac:dyDescent="0.25">
      <c r="B16" s="514" t="s">
        <v>235</v>
      </c>
      <c r="C16" s="515"/>
      <c r="D16" s="515"/>
      <c r="E16" s="515"/>
      <c r="F16" s="515"/>
    </row>
    <row r="17" spans="2:8" ht="15" customHeight="1" thickBot="1" x14ac:dyDescent="0.25">
      <c r="B17" s="22" t="s">
        <v>236</v>
      </c>
      <c r="C17" s="23"/>
      <c r="D17" s="23" t="s">
        <v>597</v>
      </c>
      <c r="E17" s="23" t="s">
        <v>237</v>
      </c>
      <c r="F17" s="24" t="s">
        <v>238</v>
      </c>
      <c r="G17" s="15" t="s">
        <v>239</v>
      </c>
    </row>
    <row r="18" spans="2:8" ht="15" customHeight="1" x14ac:dyDescent="0.2">
      <c r="B18" s="83" t="s">
        <v>608</v>
      </c>
      <c r="C18" s="340"/>
      <c r="D18" s="341" t="s">
        <v>498</v>
      </c>
      <c r="E18" s="332"/>
      <c r="F18" s="317"/>
      <c r="G18" s="15"/>
    </row>
    <row r="19" spans="2:8" ht="15" customHeight="1" x14ac:dyDescent="0.2">
      <c r="B19" s="55" t="s">
        <v>301</v>
      </c>
      <c r="C19" s="342"/>
      <c r="D19" s="343" t="s">
        <v>501</v>
      </c>
      <c r="E19" s="333"/>
      <c r="F19" s="335"/>
      <c r="G19" s="15"/>
    </row>
    <row r="20" spans="2:8" ht="15" customHeight="1" x14ac:dyDescent="0.2">
      <c r="B20" s="55" t="s">
        <v>256</v>
      </c>
      <c r="C20" s="342"/>
      <c r="D20" s="343" t="s">
        <v>461</v>
      </c>
      <c r="E20" s="333"/>
      <c r="F20" s="335"/>
      <c r="G20" s="15"/>
      <c r="H20" s="117"/>
    </row>
    <row r="21" spans="2:8" ht="15" customHeight="1" x14ac:dyDescent="0.2">
      <c r="B21" s="55" t="s">
        <v>258</v>
      </c>
      <c r="C21" s="342"/>
      <c r="D21" s="343" t="s">
        <v>604</v>
      </c>
      <c r="E21" s="333"/>
      <c r="F21" s="335"/>
    </row>
    <row r="22" spans="2:8" ht="15" customHeight="1" x14ac:dyDescent="0.2">
      <c r="B22" s="55" t="s">
        <v>292</v>
      </c>
      <c r="C22" s="342"/>
      <c r="D22" s="343" t="s">
        <v>455</v>
      </c>
      <c r="E22" s="333"/>
      <c r="F22" s="335"/>
    </row>
    <row r="23" spans="2:8" ht="15" customHeight="1" x14ac:dyDescent="0.2">
      <c r="B23" s="55" t="s">
        <v>611</v>
      </c>
      <c r="C23" s="342"/>
      <c r="D23" s="343" t="s">
        <v>479</v>
      </c>
      <c r="E23" s="333"/>
      <c r="F23" s="335"/>
    </row>
    <row r="24" spans="2:8" ht="15" customHeight="1" x14ac:dyDescent="0.2">
      <c r="B24" s="55" t="s">
        <v>253</v>
      </c>
      <c r="C24" s="342"/>
      <c r="D24" s="343" t="s">
        <v>465</v>
      </c>
      <c r="E24" s="333" t="s">
        <v>1121</v>
      </c>
      <c r="F24" s="335"/>
    </row>
    <row r="25" spans="2:8" ht="15" customHeight="1" x14ac:dyDescent="0.2">
      <c r="B25" s="55" t="s">
        <v>253</v>
      </c>
      <c r="C25" s="342"/>
      <c r="D25" s="343" t="s">
        <v>385</v>
      </c>
      <c r="E25" s="333" t="s">
        <v>1112</v>
      </c>
      <c r="F25" s="335"/>
    </row>
    <row r="26" spans="2:8" ht="15" customHeight="1" thickBot="1" x14ac:dyDescent="0.25">
      <c r="B26" s="68" t="s">
        <v>1101</v>
      </c>
      <c r="C26" s="354" t="s">
        <v>1101</v>
      </c>
      <c r="D26" s="345"/>
      <c r="E26" s="339"/>
      <c r="F26" s="336"/>
    </row>
    <row r="27" spans="2:8" ht="15" customHeight="1" x14ac:dyDescent="0.2">
      <c r="B27" s="29"/>
      <c r="C27" s="18"/>
      <c r="D27" s="18"/>
      <c r="E27" s="16"/>
      <c r="F27" s="34"/>
    </row>
    <row r="28" spans="2:8" ht="15" customHeight="1" thickBot="1" x14ac:dyDescent="0.25">
      <c r="B28" s="514" t="s">
        <v>245</v>
      </c>
      <c r="C28" s="515"/>
      <c r="D28" s="515"/>
      <c r="E28" s="515"/>
      <c r="F28" s="515"/>
    </row>
    <row r="29" spans="2:8" ht="15" customHeight="1" thickBot="1" x14ac:dyDescent="0.25"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2:8" ht="15" customHeight="1" x14ac:dyDescent="0.2">
      <c r="B30" s="83" t="s">
        <v>240</v>
      </c>
      <c r="C30" s="340"/>
      <c r="D30" s="341" t="s">
        <v>406</v>
      </c>
      <c r="E30" s="332" t="s">
        <v>1277</v>
      </c>
      <c r="F30" s="317" t="s">
        <v>1122</v>
      </c>
    </row>
    <row r="31" spans="2:8" ht="15" customHeight="1" x14ac:dyDescent="0.2">
      <c r="B31" s="55" t="s">
        <v>240</v>
      </c>
      <c r="C31" s="342"/>
      <c r="D31" s="343" t="s">
        <v>420</v>
      </c>
      <c r="E31" s="333" t="s">
        <v>278</v>
      </c>
      <c r="F31" s="335" t="s">
        <v>1122</v>
      </c>
    </row>
    <row r="32" spans="2:8" ht="15" customHeight="1" x14ac:dyDescent="0.2">
      <c r="B32" s="55" t="s">
        <v>290</v>
      </c>
      <c r="C32" s="342"/>
      <c r="D32" s="343" t="s">
        <v>403</v>
      </c>
      <c r="E32" s="333" t="s">
        <v>1278</v>
      </c>
      <c r="F32" s="335" t="s">
        <v>1123</v>
      </c>
    </row>
    <row r="33" spans="2:7" ht="15" customHeight="1" x14ac:dyDescent="0.2">
      <c r="B33" s="55" t="s">
        <v>291</v>
      </c>
      <c r="C33" s="342"/>
      <c r="D33" s="343" t="s">
        <v>494</v>
      </c>
      <c r="E33" s="333" t="s">
        <v>1279</v>
      </c>
      <c r="F33" s="335" t="s">
        <v>1124</v>
      </c>
    </row>
    <row r="34" spans="2:7" ht="15" customHeight="1" x14ac:dyDescent="0.2">
      <c r="B34" s="55" t="s">
        <v>246</v>
      </c>
      <c r="C34" s="342"/>
      <c r="D34" s="343" t="s">
        <v>407</v>
      </c>
      <c r="E34" s="333" t="s">
        <v>1280</v>
      </c>
      <c r="F34" s="335" t="s">
        <v>1124</v>
      </c>
    </row>
    <row r="35" spans="2:7" ht="15" customHeight="1" x14ac:dyDescent="0.2">
      <c r="B35" s="55" t="s">
        <v>246</v>
      </c>
      <c r="C35" s="342"/>
      <c r="D35" s="343" t="s">
        <v>426</v>
      </c>
      <c r="E35" s="333" t="s">
        <v>1281</v>
      </c>
      <c r="F35" s="335" t="s">
        <v>1124</v>
      </c>
    </row>
    <row r="36" spans="2:7" ht="15" customHeight="1" x14ac:dyDescent="0.2">
      <c r="B36" s="55" t="s">
        <v>249</v>
      </c>
      <c r="C36" s="342"/>
      <c r="D36" s="343" t="s">
        <v>405</v>
      </c>
      <c r="E36" s="333"/>
      <c r="F36" s="335" t="s">
        <v>1124</v>
      </c>
    </row>
    <row r="37" spans="2:7" ht="15" customHeight="1" x14ac:dyDescent="0.2">
      <c r="B37" s="55" t="s">
        <v>293</v>
      </c>
      <c r="C37" s="342"/>
      <c r="D37" s="343" t="s">
        <v>421</v>
      </c>
      <c r="E37" s="333"/>
      <c r="F37" s="335" t="s">
        <v>1124</v>
      </c>
    </row>
    <row r="38" spans="2:7" ht="15" customHeight="1" x14ac:dyDescent="0.2">
      <c r="B38" s="55" t="s">
        <v>343</v>
      </c>
      <c r="C38" s="342"/>
      <c r="D38" s="343" t="s">
        <v>511</v>
      </c>
      <c r="E38" s="333"/>
      <c r="F38" s="335" t="s">
        <v>1124</v>
      </c>
    </row>
    <row r="39" spans="2:7" ht="15" customHeight="1" x14ac:dyDescent="0.2">
      <c r="B39" s="55" t="s">
        <v>614</v>
      </c>
      <c r="C39" s="342"/>
      <c r="D39" s="343" t="s">
        <v>388</v>
      </c>
      <c r="E39" s="348" t="s">
        <v>812</v>
      </c>
      <c r="F39" s="350" t="s">
        <v>1124</v>
      </c>
    </row>
    <row r="40" spans="2:7" ht="15" customHeight="1" x14ac:dyDescent="0.2">
      <c r="B40" s="55" t="s">
        <v>263</v>
      </c>
      <c r="C40" s="342"/>
      <c r="D40" s="343" t="s">
        <v>386</v>
      </c>
      <c r="E40" s="348" t="s">
        <v>813</v>
      </c>
      <c r="F40" s="350" t="s">
        <v>1124</v>
      </c>
    </row>
    <row r="41" spans="2:7" ht="15" customHeight="1" x14ac:dyDescent="0.2">
      <c r="B41" s="55" t="s">
        <v>263</v>
      </c>
      <c r="C41" s="342"/>
      <c r="D41" s="343" t="s">
        <v>402</v>
      </c>
      <c r="E41" s="348" t="s">
        <v>674</v>
      </c>
      <c r="F41" s="350" t="s">
        <v>1124</v>
      </c>
      <c r="G41" s="15"/>
    </row>
    <row r="42" spans="2:7" ht="15" customHeight="1" x14ac:dyDescent="0.2">
      <c r="B42" s="55" t="s">
        <v>263</v>
      </c>
      <c r="C42" s="342"/>
      <c r="D42" s="343" t="s">
        <v>524</v>
      </c>
      <c r="E42" s="348" t="s">
        <v>675</v>
      </c>
      <c r="F42" s="350" t="s">
        <v>1124</v>
      </c>
      <c r="G42" s="15"/>
    </row>
    <row r="43" spans="2:7" ht="15" customHeight="1" x14ac:dyDescent="0.2">
      <c r="B43" s="55" t="s">
        <v>294</v>
      </c>
      <c r="C43" s="342"/>
      <c r="D43" s="343" t="s">
        <v>515</v>
      </c>
      <c r="E43" s="333"/>
      <c r="F43" s="335" t="s">
        <v>1124</v>
      </c>
      <c r="G43" s="15"/>
    </row>
    <row r="44" spans="2:7" ht="15" customHeight="1" thickBot="1" x14ac:dyDescent="0.25">
      <c r="B44" s="68" t="s">
        <v>1101</v>
      </c>
      <c r="C44" s="354" t="s">
        <v>1101</v>
      </c>
      <c r="D44" s="345"/>
      <c r="E44" s="339"/>
      <c r="F44" s="336"/>
      <c r="G44" s="15"/>
    </row>
    <row r="45" spans="2:7" ht="15" customHeight="1" x14ac:dyDescent="0.2">
      <c r="B45" s="29"/>
      <c r="C45" s="18"/>
      <c r="D45" s="18"/>
      <c r="E45" s="16"/>
      <c r="F45" s="34"/>
      <c r="G45" s="15"/>
    </row>
    <row r="46" spans="2:7" ht="15" customHeight="1" thickBot="1" x14ac:dyDescent="0.25">
      <c r="B46" s="514" t="s">
        <v>252</v>
      </c>
      <c r="C46" s="515"/>
      <c r="D46" s="515"/>
      <c r="E46" s="515"/>
      <c r="F46" s="515"/>
      <c r="G46" s="15"/>
    </row>
    <row r="47" spans="2:7" ht="15" customHeight="1" thickBot="1" x14ac:dyDescent="0.25">
      <c r="B47" s="22" t="s">
        <v>236</v>
      </c>
      <c r="C47" s="23"/>
      <c r="D47" s="23" t="s">
        <v>597</v>
      </c>
      <c r="E47" s="23" t="s">
        <v>237</v>
      </c>
      <c r="F47" s="24" t="s">
        <v>238</v>
      </c>
      <c r="G47" s="15"/>
    </row>
    <row r="48" spans="2:7" ht="15" customHeight="1" x14ac:dyDescent="0.2">
      <c r="B48" s="83" t="s">
        <v>254</v>
      </c>
      <c r="C48" s="340"/>
      <c r="D48" s="341" t="s">
        <v>487</v>
      </c>
      <c r="E48" s="332"/>
      <c r="F48" s="317"/>
      <c r="G48" s="15"/>
    </row>
    <row r="49" spans="2:9" ht="15" customHeight="1" x14ac:dyDescent="0.2">
      <c r="B49" s="55" t="s">
        <v>295</v>
      </c>
      <c r="C49" s="342"/>
      <c r="D49" s="343" t="s">
        <v>488</v>
      </c>
      <c r="E49" s="333"/>
      <c r="F49" s="335"/>
      <c r="G49" s="15"/>
    </row>
    <row r="50" spans="2:9" ht="15" customHeight="1" x14ac:dyDescent="0.2">
      <c r="B50" s="55" t="s">
        <v>363</v>
      </c>
      <c r="C50" s="342"/>
      <c r="D50" s="343" t="s">
        <v>522</v>
      </c>
      <c r="E50" s="333" t="s">
        <v>1282</v>
      </c>
      <c r="F50" s="335"/>
      <c r="G50" s="15"/>
    </row>
    <row r="51" spans="2:9" ht="15" customHeight="1" x14ac:dyDescent="0.2">
      <c r="B51" s="55" t="s">
        <v>363</v>
      </c>
      <c r="C51" s="342"/>
      <c r="D51" s="343" t="s">
        <v>527</v>
      </c>
      <c r="E51" s="333" t="s">
        <v>1283</v>
      </c>
      <c r="F51" s="335"/>
      <c r="G51" s="15"/>
    </row>
    <row r="52" spans="2:9" ht="15" customHeight="1" thickBot="1" x14ac:dyDescent="0.25">
      <c r="B52" s="68" t="s">
        <v>1101</v>
      </c>
      <c r="C52" s="354" t="s">
        <v>1101</v>
      </c>
      <c r="D52" s="345"/>
      <c r="E52" s="339"/>
      <c r="F52" s="336"/>
      <c r="G52" s="15"/>
      <c r="H52" s="15"/>
      <c r="I52" s="15"/>
    </row>
    <row r="53" spans="2:9" x14ac:dyDescent="0.2">
      <c r="B53" s="29"/>
      <c r="C53" s="18"/>
      <c r="D53" s="18"/>
      <c r="E53" s="16"/>
      <c r="F53" s="34"/>
      <c r="H53" s="15"/>
      <c r="I53" s="15"/>
    </row>
    <row r="54" spans="2:9" s="15" customFormat="1" x14ac:dyDescent="0.2">
      <c r="B54" s="29"/>
      <c r="C54" s="18"/>
      <c r="D54" s="18"/>
      <c r="E54" s="16"/>
      <c r="F54" s="34"/>
      <c r="G54" s="17"/>
    </row>
    <row r="55" spans="2:9" s="15" customFormat="1" x14ac:dyDescent="0.2">
      <c r="B55" s="29"/>
      <c r="C55" s="18"/>
      <c r="D55" s="18"/>
      <c r="E55" s="16"/>
      <c r="F55" s="34"/>
      <c r="G55" s="17"/>
    </row>
    <row r="56" spans="2:9" s="15" customFormat="1" x14ac:dyDescent="0.2">
      <c r="B56" s="29"/>
      <c r="C56" s="18"/>
      <c r="D56" s="18"/>
      <c r="E56" s="16"/>
      <c r="F56" s="34"/>
      <c r="G56" s="17"/>
    </row>
    <row r="57" spans="2:9" s="15" customFormat="1" x14ac:dyDescent="0.2">
      <c r="B57" s="29"/>
      <c r="C57" s="18"/>
      <c r="D57" s="18"/>
      <c r="E57" s="16"/>
      <c r="F57" s="34"/>
      <c r="G57" s="17"/>
    </row>
    <row r="58" spans="2:9" s="15" customFormat="1" x14ac:dyDescent="0.2">
      <c r="B58" s="29"/>
      <c r="C58" s="18"/>
      <c r="D58" s="18"/>
      <c r="E58" s="16"/>
      <c r="F58" s="34"/>
      <c r="G58" s="17"/>
    </row>
    <row r="59" spans="2:9" s="15" customFormat="1" x14ac:dyDescent="0.2">
      <c r="B59" s="29"/>
      <c r="C59" s="18"/>
      <c r="D59" s="18"/>
      <c r="E59" s="16"/>
      <c r="F59" s="34"/>
      <c r="G59" s="17"/>
    </row>
    <row r="60" spans="2:9" s="15" customFormat="1" x14ac:dyDescent="0.2">
      <c r="B60" s="17"/>
      <c r="E60" s="17"/>
      <c r="G60" s="17"/>
    </row>
    <row r="61" spans="2:9" s="15" customFormat="1" x14ac:dyDescent="0.2">
      <c r="B61" s="17"/>
      <c r="E61" s="17"/>
      <c r="G61" s="17"/>
    </row>
    <row r="62" spans="2:9" s="15" customFormat="1" x14ac:dyDescent="0.2">
      <c r="B62" s="17"/>
      <c r="E62" s="17"/>
      <c r="G62" s="17"/>
    </row>
    <row r="63" spans="2:9" s="15" customFormat="1" x14ac:dyDescent="0.2">
      <c r="B63" s="17"/>
      <c r="E63" s="17"/>
      <c r="G63" s="17"/>
    </row>
    <row r="64" spans="2:9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9" s="15" customFormat="1" x14ac:dyDescent="0.2">
      <c r="B81" s="17"/>
      <c r="E81" s="17"/>
      <c r="G81" s="17"/>
    </row>
    <row r="82" spans="2:9" s="15" customFormat="1" x14ac:dyDescent="0.2">
      <c r="B82" s="17"/>
      <c r="E82" s="17"/>
      <c r="G82" s="17"/>
    </row>
    <row r="83" spans="2:9" s="15" customFormat="1" x14ac:dyDescent="0.2">
      <c r="B83" s="17"/>
      <c r="E83" s="17"/>
      <c r="G83" s="17"/>
    </row>
    <row r="84" spans="2:9" s="15" customFormat="1" x14ac:dyDescent="0.2">
      <c r="B84" s="17"/>
      <c r="E84" s="17"/>
      <c r="G84" s="17"/>
    </row>
    <row r="85" spans="2:9" s="15" customFormat="1" x14ac:dyDescent="0.2">
      <c r="B85" s="17"/>
      <c r="E85" s="17"/>
      <c r="G85" s="17"/>
    </row>
    <row r="86" spans="2:9" s="15" customFormat="1" x14ac:dyDescent="0.2">
      <c r="B86" s="17"/>
      <c r="E86" s="17"/>
      <c r="G86" s="17"/>
    </row>
    <row r="87" spans="2:9" s="15" customFormat="1" x14ac:dyDescent="0.2">
      <c r="B87" s="17"/>
      <c r="E87" s="17"/>
      <c r="G87" s="17"/>
    </row>
    <row r="88" spans="2:9" s="15" customFormat="1" x14ac:dyDescent="0.2">
      <c r="B88" s="17"/>
      <c r="E88" s="17"/>
      <c r="G88" s="17"/>
      <c r="H88" s="17"/>
      <c r="I88" s="17"/>
    </row>
    <row r="89" spans="2:9" s="15" customFormat="1" x14ac:dyDescent="0.2">
      <c r="B89" s="17"/>
      <c r="E89" s="17"/>
      <c r="G89" s="17"/>
      <c r="H89" s="17"/>
      <c r="I89" s="17"/>
    </row>
  </sheetData>
  <sheetProtection algorithmName="SHA-512" hashValue="TT0CefeBh8xlATSUXD36v5IdlfLDhQbB5WrZTZHWZSv+a1i91WjdwmqxD/E4eUP6LUbviSjQc40WkP37MbmtOg==" saltValue="j4RixPxQGCDR3xoDtucXCw==" spinCount="100000" sheet="1" objects="1" scenarios="1"/>
  <mergeCells count="4">
    <mergeCell ref="F3:F5"/>
    <mergeCell ref="B46:F46"/>
    <mergeCell ref="B16:F16"/>
    <mergeCell ref="B28:F28"/>
  </mergeCells>
  <printOptions horizontalCentered="1"/>
  <pageMargins left="0" right="0" top="0.59055118110236227" bottom="0" header="0.31496062992125984" footer="0.31496062992125984"/>
  <pageSetup paperSize="9" scale="7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26"/>
  <dimension ref="B1:G7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22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289</v>
      </c>
      <c r="E9" s="16"/>
      <c r="F9" s="34"/>
    </row>
    <row r="10" spans="2:7" ht="15" customHeight="1" x14ac:dyDescent="0.2">
      <c r="B10" s="21" t="s">
        <v>1284</v>
      </c>
      <c r="E10" s="16"/>
      <c r="F10" s="34"/>
    </row>
    <row r="11" spans="2:7" ht="15" customHeight="1" x14ac:dyDescent="0.2">
      <c r="B11" s="21" t="s">
        <v>1285</v>
      </c>
      <c r="E11" s="16"/>
      <c r="F11" s="34"/>
    </row>
    <row r="12" spans="2:7" ht="15" customHeight="1" x14ac:dyDescent="0.2">
      <c r="B12" s="21" t="s">
        <v>1286</v>
      </c>
      <c r="E12" s="16"/>
      <c r="F12" s="34"/>
    </row>
    <row r="13" spans="2:7" ht="15" customHeight="1" x14ac:dyDescent="0.2">
      <c r="B13" s="93" t="s">
        <v>650</v>
      </c>
      <c r="E13" s="16"/>
      <c r="F13" s="34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608</v>
      </c>
      <c r="C16" s="340"/>
      <c r="D16" s="341" t="s">
        <v>498</v>
      </c>
      <c r="E16" s="332"/>
      <c r="F16" s="317"/>
      <c r="G16" s="15"/>
    </row>
    <row r="17" spans="2:7" ht="15" customHeight="1" x14ac:dyDescent="0.2">
      <c r="B17" s="55" t="s">
        <v>301</v>
      </c>
      <c r="C17" s="342"/>
      <c r="D17" s="343" t="s">
        <v>501</v>
      </c>
      <c r="E17" s="333"/>
      <c r="F17" s="335"/>
      <c r="G17" s="15"/>
    </row>
    <row r="18" spans="2:7" ht="15" customHeight="1" x14ac:dyDescent="0.2">
      <c r="B18" s="55" t="s">
        <v>256</v>
      </c>
      <c r="C18" s="342"/>
      <c r="D18" s="343" t="s">
        <v>461</v>
      </c>
      <c r="E18" s="333"/>
      <c r="F18" s="335"/>
    </row>
    <row r="19" spans="2:7" ht="15" customHeight="1" x14ac:dyDescent="0.2">
      <c r="B19" s="55" t="s">
        <v>258</v>
      </c>
      <c r="C19" s="342"/>
      <c r="D19" s="343" t="s">
        <v>604</v>
      </c>
      <c r="E19" s="333"/>
      <c r="F19" s="335"/>
    </row>
    <row r="20" spans="2:7" ht="15" customHeight="1" x14ac:dyDescent="0.2">
      <c r="B20" s="55" t="s">
        <v>292</v>
      </c>
      <c r="C20" s="342"/>
      <c r="D20" s="343" t="s">
        <v>455</v>
      </c>
      <c r="E20" s="333"/>
      <c r="F20" s="335"/>
    </row>
    <row r="21" spans="2:7" ht="15" customHeight="1" x14ac:dyDescent="0.2">
      <c r="B21" s="55" t="s">
        <v>253</v>
      </c>
      <c r="C21" s="342"/>
      <c r="D21" s="343" t="s">
        <v>465</v>
      </c>
      <c r="E21" s="333" t="s">
        <v>1121</v>
      </c>
      <c r="F21" s="335"/>
    </row>
    <row r="22" spans="2:7" ht="15" customHeight="1" x14ac:dyDescent="0.2">
      <c r="B22" s="55" t="s">
        <v>253</v>
      </c>
      <c r="C22" s="342"/>
      <c r="D22" s="343" t="s">
        <v>385</v>
      </c>
      <c r="E22" s="333" t="s">
        <v>1112</v>
      </c>
      <c r="F22" s="335"/>
    </row>
    <row r="23" spans="2:7" ht="15" customHeight="1" thickBot="1" x14ac:dyDescent="0.25">
      <c r="B23" s="68" t="s">
        <v>1101</v>
      </c>
      <c r="C23" s="354" t="s">
        <v>1101</v>
      </c>
      <c r="D23" s="345"/>
      <c r="E23" s="339"/>
      <c r="F23" s="336"/>
    </row>
    <row r="24" spans="2:7" ht="15" customHeight="1" x14ac:dyDescent="0.2">
      <c r="B24" s="29"/>
      <c r="C24" s="18"/>
      <c r="D24" s="18"/>
      <c r="E24" s="16"/>
      <c r="F24" s="34"/>
    </row>
    <row r="25" spans="2:7" ht="15" customHeight="1" thickBot="1" x14ac:dyDescent="0.25">
      <c r="B25" s="514" t="s">
        <v>245</v>
      </c>
      <c r="C25" s="515"/>
      <c r="D25" s="515"/>
      <c r="E25" s="515"/>
      <c r="F25" s="515"/>
    </row>
    <row r="26" spans="2:7" ht="15" customHeight="1" thickBot="1" x14ac:dyDescent="0.25">
      <c r="B26" s="22" t="s">
        <v>236</v>
      </c>
      <c r="C26" s="23"/>
      <c r="D26" s="23" t="s">
        <v>597</v>
      </c>
      <c r="E26" s="23" t="s">
        <v>237</v>
      </c>
      <c r="F26" s="24" t="s">
        <v>238</v>
      </c>
    </row>
    <row r="27" spans="2:7" ht="15" customHeight="1" x14ac:dyDescent="0.2">
      <c r="B27" s="83" t="s">
        <v>240</v>
      </c>
      <c r="C27" s="340"/>
      <c r="D27" s="341" t="s">
        <v>392</v>
      </c>
      <c r="E27" s="332"/>
      <c r="F27" s="317" t="s">
        <v>1122</v>
      </c>
    </row>
    <row r="28" spans="2:7" ht="15" customHeight="1" x14ac:dyDescent="0.2">
      <c r="B28" s="55" t="s">
        <v>290</v>
      </c>
      <c r="C28" s="342"/>
      <c r="D28" s="343" t="s">
        <v>403</v>
      </c>
      <c r="E28" s="333" t="s">
        <v>1265</v>
      </c>
      <c r="F28" s="335" t="s">
        <v>1122</v>
      </c>
    </row>
    <row r="29" spans="2:7" ht="15" customHeight="1" x14ac:dyDescent="0.2">
      <c r="B29" s="55" t="s">
        <v>291</v>
      </c>
      <c r="C29" s="342"/>
      <c r="D29" s="343" t="s">
        <v>588</v>
      </c>
      <c r="E29" s="333" t="s">
        <v>1266</v>
      </c>
      <c r="F29" s="335" t="s">
        <v>1124</v>
      </c>
    </row>
    <row r="30" spans="2:7" ht="15" customHeight="1" x14ac:dyDescent="0.2">
      <c r="B30" s="55" t="s">
        <v>246</v>
      </c>
      <c r="C30" s="342"/>
      <c r="D30" s="343" t="s">
        <v>404</v>
      </c>
      <c r="E30" s="333"/>
      <c r="F30" s="335" t="s">
        <v>1124</v>
      </c>
    </row>
    <row r="31" spans="2:7" ht="15" customHeight="1" x14ac:dyDescent="0.2">
      <c r="B31" s="55" t="s">
        <v>249</v>
      </c>
      <c r="C31" s="342"/>
      <c r="D31" s="343" t="s">
        <v>405</v>
      </c>
      <c r="E31" s="333"/>
      <c r="F31" s="335" t="s">
        <v>1124</v>
      </c>
    </row>
    <row r="32" spans="2:7" ht="15" customHeight="1" x14ac:dyDescent="0.2">
      <c r="B32" s="55" t="s">
        <v>246</v>
      </c>
      <c r="C32" s="342"/>
      <c r="D32" s="343" t="s">
        <v>404</v>
      </c>
      <c r="E32" s="333"/>
      <c r="F32" s="335" t="s">
        <v>1124</v>
      </c>
    </row>
    <row r="33" spans="2:7" ht="15" customHeight="1" x14ac:dyDescent="0.2">
      <c r="B33" s="55" t="s">
        <v>293</v>
      </c>
      <c r="C33" s="342"/>
      <c r="D33" s="343" t="s">
        <v>421</v>
      </c>
      <c r="E33" s="333"/>
      <c r="F33" s="335" t="s">
        <v>1124</v>
      </c>
    </row>
    <row r="34" spans="2:7" ht="15" customHeight="1" x14ac:dyDescent="0.2">
      <c r="B34" s="55" t="s">
        <v>343</v>
      </c>
      <c r="C34" s="342"/>
      <c r="D34" s="343" t="s">
        <v>511</v>
      </c>
      <c r="E34" s="333"/>
      <c r="F34" s="335" t="s">
        <v>1124</v>
      </c>
    </row>
    <row r="35" spans="2:7" ht="15" customHeight="1" x14ac:dyDescent="0.2">
      <c r="B35" s="55" t="s">
        <v>614</v>
      </c>
      <c r="C35" s="342"/>
      <c r="D35" s="343" t="s">
        <v>388</v>
      </c>
      <c r="E35" s="333" t="s">
        <v>812</v>
      </c>
      <c r="F35" s="335" t="s">
        <v>1124</v>
      </c>
    </row>
    <row r="36" spans="2:7" ht="15" customHeight="1" x14ac:dyDescent="0.2">
      <c r="B36" s="55" t="s">
        <v>1003</v>
      </c>
      <c r="C36" s="342"/>
      <c r="D36" s="343" t="s">
        <v>600</v>
      </c>
      <c r="E36" s="348" t="s">
        <v>813</v>
      </c>
      <c r="F36" s="350" t="s">
        <v>1124</v>
      </c>
    </row>
    <row r="37" spans="2:7" ht="15" customHeight="1" x14ac:dyDescent="0.2">
      <c r="B37" s="55" t="s">
        <v>294</v>
      </c>
      <c r="C37" s="342"/>
      <c r="D37" s="343" t="s">
        <v>515</v>
      </c>
      <c r="E37" s="333"/>
      <c r="F37" s="335" t="s">
        <v>1124</v>
      </c>
    </row>
    <row r="38" spans="2:7" ht="15" customHeight="1" thickBot="1" x14ac:dyDescent="0.25">
      <c r="B38" s="68" t="s">
        <v>1101</v>
      </c>
      <c r="C38" s="354"/>
      <c r="D38" s="345"/>
      <c r="E38" s="339"/>
      <c r="F38" s="336"/>
      <c r="G38" s="15"/>
    </row>
    <row r="39" spans="2:7" ht="15" customHeight="1" x14ac:dyDescent="0.2">
      <c r="B39" s="32"/>
      <c r="C39" s="40"/>
      <c r="D39" s="40"/>
      <c r="E39" s="16"/>
      <c r="F39" s="34"/>
      <c r="G39" s="15"/>
    </row>
    <row r="40" spans="2:7" ht="15" customHeight="1" thickBot="1" x14ac:dyDescent="0.25">
      <c r="B40" s="514" t="s">
        <v>252</v>
      </c>
      <c r="C40" s="515"/>
      <c r="D40" s="515"/>
      <c r="E40" s="515"/>
      <c r="F40" s="515"/>
      <c r="G40" s="15"/>
    </row>
    <row r="41" spans="2:7" ht="15" customHeight="1" thickBot="1" x14ac:dyDescent="0.25">
      <c r="B41" s="22" t="s">
        <v>236</v>
      </c>
      <c r="C41" s="23"/>
      <c r="D41" s="23" t="s">
        <v>597</v>
      </c>
      <c r="E41" s="23" t="s">
        <v>237</v>
      </c>
      <c r="F41" s="24" t="s">
        <v>238</v>
      </c>
      <c r="G41" s="15"/>
    </row>
    <row r="42" spans="2:7" ht="15" customHeight="1" x14ac:dyDescent="0.2">
      <c r="B42" s="83" t="s">
        <v>254</v>
      </c>
      <c r="C42" s="340"/>
      <c r="D42" s="341" t="s">
        <v>487</v>
      </c>
      <c r="E42" s="332"/>
      <c r="F42" s="317"/>
    </row>
    <row r="43" spans="2:7" s="15" customFormat="1" ht="15" customHeight="1" x14ac:dyDescent="0.2">
      <c r="B43" s="55" t="s">
        <v>295</v>
      </c>
      <c r="C43" s="342"/>
      <c r="D43" s="343" t="s">
        <v>488</v>
      </c>
      <c r="E43" s="333"/>
      <c r="F43" s="335"/>
      <c r="G43" s="17"/>
    </row>
    <row r="44" spans="2:7" s="15" customFormat="1" ht="15" customHeight="1" x14ac:dyDescent="0.2">
      <c r="B44" s="55" t="s">
        <v>363</v>
      </c>
      <c r="C44" s="342"/>
      <c r="D44" s="343" t="s">
        <v>522</v>
      </c>
      <c r="E44" s="333"/>
      <c r="F44" s="335"/>
      <c r="G44" s="17"/>
    </row>
    <row r="45" spans="2:7" s="15" customFormat="1" ht="15" customHeight="1" thickBot="1" x14ac:dyDescent="0.25">
      <c r="B45" s="68" t="s">
        <v>1101</v>
      </c>
      <c r="C45" s="354" t="s">
        <v>1101</v>
      </c>
      <c r="D45" s="345"/>
      <c r="E45" s="339"/>
      <c r="F45" s="336"/>
      <c r="G45" s="17"/>
    </row>
    <row r="46" spans="2:7" s="15" customFormat="1" x14ac:dyDescent="0.2">
      <c r="B46" s="29"/>
      <c r="C46" s="18"/>
      <c r="D46" s="18"/>
      <c r="E46" s="16"/>
      <c r="F46" s="34"/>
      <c r="G46" s="17"/>
    </row>
    <row r="47" spans="2:7" s="15" customFormat="1" x14ac:dyDescent="0.2">
      <c r="B47" s="29"/>
      <c r="C47" s="18"/>
      <c r="D47" s="18"/>
      <c r="E47" s="16"/>
      <c r="F47" s="34"/>
      <c r="G47" s="17"/>
    </row>
    <row r="48" spans="2:7" s="15" customFormat="1" x14ac:dyDescent="0.2">
      <c r="B48" s="29"/>
      <c r="C48" s="18"/>
      <c r="D48" s="18"/>
      <c r="E48" s="16"/>
      <c r="F48" s="34"/>
      <c r="G48" s="17"/>
    </row>
    <row r="49" spans="2:7" s="15" customFormat="1" x14ac:dyDescent="0.2">
      <c r="B49" s="29"/>
      <c r="C49" s="18"/>
      <c r="D49" s="18"/>
      <c r="E49" s="16"/>
      <c r="F49" s="34"/>
      <c r="G49" s="17"/>
    </row>
    <row r="50" spans="2:7" s="15" customFormat="1" x14ac:dyDescent="0.2">
      <c r="B50" s="29"/>
      <c r="C50" s="18"/>
      <c r="D50" s="18"/>
      <c r="E50" s="16"/>
      <c r="F50" s="34"/>
      <c r="G50" s="17"/>
    </row>
    <row r="51" spans="2:7" s="15" customFormat="1" x14ac:dyDescent="0.2">
      <c r="B51" s="29"/>
      <c r="C51" s="18"/>
      <c r="D51" s="18"/>
      <c r="E51" s="16"/>
      <c r="F51" s="34"/>
      <c r="G51" s="17"/>
    </row>
    <row r="52" spans="2:7" s="15" customFormat="1" x14ac:dyDescent="0.2">
      <c r="B52" s="29"/>
      <c r="C52" s="18"/>
      <c r="D52" s="18"/>
      <c r="E52" s="16"/>
      <c r="F52" s="34"/>
      <c r="G52" s="17"/>
    </row>
    <row r="53" spans="2:7" s="15" customFormat="1" x14ac:dyDescent="0.2">
      <c r="B53" s="29"/>
      <c r="C53" s="18"/>
      <c r="D53" s="18"/>
      <c r="E53" s="16"/>
      <c r="F53" s="34"/>
      <c r="G53" s="17"/>
    </row>
    <row r="54" spans="2:7" s="15" customFormat="1" x14ac:dyDescent="0.2">
      <c r="B54" s="17"/>
      <c r="E54" s="17"/>
      <c r="G54" s="17"/>
    </row>
    <row r="55" spans="2:7" s="15" customFormat="1" x14ac:dyDescent="0.2">
      <c r="B55" s="17"/>
      <c r="E55" s="17"/>
      <c r="G55" s="17"/>
    </row>
    <row r="56" spans="2:7" s="15" customFormat="1" x14ac:dyDescent="0.2">
      <c r="B56" s="17"/>
      <c r="E56" s="17"/>
      <c r="G56" s="17"/>
    </row>
    <row r="57" spans="2:7" s="15" customFormat="1" x14ac:dyDescent="0.2">
      <c r="B57" s="17"/>
      <c r="E57" s="17"/>
      <c r="G57" s="17"/>
    </row>
    <row r="58" spans="2:7" s="15" customFormat="1" x14ac:dyDescent="0.2">
      <c r="B58" s="17"/>
      <c r="E58" s="17"/>
      <c r="G58" s="17"/>
    </row>
    <row r="59" spans="2:7" s="15" customFormat="1" x14ac:dyDescent="0.2">
      <c r="B59" s="17"/>
      <c r="E59" s="17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</sheetData>
  <sheetProtection algorithmName="SHA-512" hashValue="xrYR6iGEsuyxzs+AeH15yq6tMYSN+jiBH02k8p7d7/vWXFXNbmaXe9/rTx56PyOYu7x5d+1meQ0dOQ1KRec3Wg==" saltValue="LYVi7b4aI8yRDRp6FMO5gg==" spinCount="100000" sheet="1" objects="1" scenarios="1"/>
  <mergeCells count="4">
    <mergeCell ref="F3:F5"/>
    <mergeCell ref="B40:F40"/>
    <mergeCell ref="B14:F14"/>
    <mergeCell ref="B25:F25"/>
  </mergeCells>
  <printOptions horizontalCentered="1"/>
  <pageMargins left="0" right="0" top="0.59055118110236227" bottom="0" header="0.31496062992125984" footer="0.31496062992125984"/>
  <pageSetup paperSize="9" scale="84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27"/>
  <dimension ref="B1:G92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23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300</v>
      </c>
      <c r="E9" s="16"/>
      <c r="F9" s="34"/>
    </row>
    <row r="10" spans="2:7" ht="15" customHeight="1" x14ac:dyDescent="0.2">
      <c r="B10" s="21" t="s">
        <v>1287</v>
      </c>
      <c r="E10" s="16"/>
      <c r="F10" s="34"/>
    </row>
    <row r="11" spans="2:7" ht="15" customHeight="1" x14ac:dyDescent="0.2">
      <c r="B11" s="21" t="s">
        <v>1288</v>
      </c>
      <c r="E11" s="16"/>
      <c r="F11" s="34"/>
    </row>
    <row r="12" spans="2:7" ht="15" customHeight="1" x14ac:dyDescent="0.2">
      <c r="B12" s="21" t="s">
        <v>1137</v>
      </c>
      <c r="E12" s="16"/>
      <c r="F12" s="34"/>
    </row>
    <row r="13" spans="2:7" ht="15" customHeight="1" x14ac:dyDescent="0.2">
      <c r="B13" s="93" t="s">
        <v>650</v>
      </c>
      <c r="E13" s="16"/>
      <c r="F13" s="34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288</v>
      </c>
      <c r="C16" s="340"/>
      <c r="D16" s="341" t="s">
        <v>500</v>
      </c>
      <c r="E16" s="332" t="s">
        <v>1289</v>
      </c>
      <c r="F16" s="317"/>
      <c r="G16" s="15"/>
    </row>
    <row r="17" spans="2:7" ht="15" customHeight="1" x14ac:dyDescent="0.2">
      <c r="B17" s="55" t="s">
        <v>301</v>
      </c>
      <c r="C17" s="342"/>
      <c r="D17" s="343" t="s">
        <v>501</v>
      </c>
      <c r="E17" s="333" t="s">
        <v>1290</v>
      </c>
      <c r="F17" s="335"/>
      <c r="G17" s="15"/>
    </row>
    <row r="18" spans="2:7" ht="15" customHeight="1" x14ac:dyDescent="0.2">
      <c r="B18" s="55" t="s">
        <v>256</v>
      </c>
      <c r="C18" s="342"/>
      <c r="D18" s="343" t="s">
        <v>461</v>
      </c>
      <c r="E18" s="333"/>
      <c r="F18" s="335"/>
    </row>
    <row r="19" spans="2:7" ht="15" customHeight="1" x14ac:dyDescent="0.2">
      <c r="B19" s="55" t="s">
        <v>258</v>
      </c>
      <c r="C19" s="342"/>
      <c r="D19" s="343" t="s">
        <v>604</v>
      </c>
      <c r="E19" s="333"/>
      <c r="F19" s="335"/>
    </row>
    <row r="20" spans="2:7" ht="15" customHeight="1" x14ac:dyDescent="0.2">
      <c r="B20" s="55" t="s">
        <v>292</v>
      </c>
      <c r="C20" s="342"/>
      <c r="D20" s="343" t="s">
        <v>455</v>
      </c>
      <c r="E20" s="333"/>
      <c r="F20" s="335"/>
    </row>
    <row r="21" spans="2:7" ht="15" customHeight="1" x14ac:dyDescent="0.2">
      <c r="B21" s="55" t="s">
        <v>611</v>
      </c>
      <c r="C21" s="342"/>
      <c r="D21" s="343" t="s">
        <v>579</v>
      </c>
      <c r="E21" s="333"/>
      <c r="F21" s="335"/>
    </row>
    <row r="22" spans="2:7" ht="15" customHeight="1" x14ac:dyDescent="0.2">
      <c r="B22" s="55" t="s">
        <v>253</v>
      </c>
      <c r="C22" s="342"/>
      <c r="D22" s="343" t="s">
        <v>385</v>
      </c>
      <c r="E22" s="333" t="s">
        <v>1112</v>
      </c>
      <c r="F22" s="335"/>
    </row>
    <row r="23" spans="2:7" ht="15" customHeight="1" thickBot="1" x14ac:dyDescent="0.25">
      <c r="B23" s="68" t="s">
        <v>1101</v>
      </c>
      <c r="C23" s="354" t="s">
        <v>1101</v>
      </c>
      <c r="D23" s="345"/>
      <c r="E23" s="339"/>
      <c r="F23" s="336"/>
    </row>
    <row r="24" spans="2:7" ht="15" customHeight="1" x14ac:dyDescent="0.2">
      <c r="B24" s="29"/>
      <c r="C24" s="18"/>
      <c r="D24" s="18"/>
      <c r="E24" s="16"/>
      <c r="F24" s="34"/>
    </row>
    <row r="25" spans="2:7" ht="15" customHeight="1" thickBot="1" x14ac:dyDescent="0.25">
      <c r="B25" s="514" t="s">
        <v>245</v>
      </c>
      <c r="C25" s="515"/>
      <c r="D25" s="515"/>
      <c r="E25" s="515"/>
      <c r="F25" s="515"/>
    </row>
    <row r="26" spans="2:7" ht="15" customHeight="1" thickBot="1" x14ac:dyDescent="0.25">
      <c r="B26" s="22" t="s">
        <v>236</v>
      </c>
      <c r="C26" s="23"/>
      <c r="D26" s="23" t="s">
        <v>597</v>
      </c>
      <c r="E26" s="23" t="s">
        <v>237</v>
      </c>
      <c r="F26" s="24" t="s">
        <v>238</v>
      </c>
    </row>
    <row r="27" spans="2:7" ht="15" customHeight="1" x14ac:dyDescent="0.2">
      <c r="B27" s="83" t="s">
        <v>240</v>
      </c>
      <c r="C27" s="340"/>
      <c r="D27" s="341" t="s">
        <v>406</v>
      </c>
      <c r="E27" s="332" t="s">
        <v>1291</v>
      </c>
      <c r="F27" s="317" t="s">
        <v>1122</v>
      </c>
    </row>
    <row r="28" spans="2:7" ht="15" customHeight="1" x14ac:dyDescent="0.2">
      <c r="B28" s="55" t="s">
        <v>240</v>
      </c>
      <c r="C28" s="342"/>
      <c r="D28" s="343" t="s">
        <v>420</v>
      </c>
      <c r="E28" s="333" t="s">
        <v>1292</v>
      </c>
      <c r="F28" s="335" t="s">
        <v>1122</v>
      </c>
    </row>
    <row r="29" spans="2:7" ht="15" customHeight="1" x14ac:dyDescent="0.2">
      <c r="B29" s="55" t="s">
        <v>241</v>
      </c>
      <c r="C29" s="342"/>
      <c r="D29" s="343" t="s">
        <v>492</v>
      </c>
      <c r="E29" s="333" t="s">
        <v>1265</v>
      </c>
      <c r="F29" s="335" t="s">
        <v>1123</v>
      </c>
    </row>
    <row r="30" spans="2:7" ht="15" customHeight="1" x14ac:dyDescent="0.2">
      <c r="B30" s="55" t="s">
        <v>241</v>
      </c>
      <c r="C30" s="342"/>
      <c r="D30" s="343" t="s">
        <v>493</v>
      </c>
      <c r="E30" s="333" t="s">
        <v>1266</v>
      </c>
      <c r="F30" s="335" t="s">
        <v>1124</v>
      </c>
    </row>
    <row r="31" spans="2:7" ht="15" customHeight="1" x14ac:dyDescent="0.2">
      <c r="B31" s="55" t="s">
        <v>332</v>
      </c>
      <c r="C31" s="342"/>
      <c r="D31" s="343" t="s">
        <v>533</v>
      </c>
      <c r="E31" s="353"/>
      <c r="F31" s="347" t="s">
        <v>1124</v>
      </c>
    </row>
    <row r="32" spans="2:7" ht="15" customHeight="1" x14ac:dyDescent="0.2">
      <c r="B32" s="55" t="s">
        <v>249</v>
      </c>
      <c r="C32" s="342"/>
      <c r="D32" s="343" t="s">
        <v>405</v>
      </c>
      <c r="E32" s="353"/>
      <c r="F32" s="347" t="s">
        <v>1124</v>
      </c>
    </row>
    <row r="33" spans="2:7" ht="15" customHeight="1" x14ac:dyDescent="0.2">
      <c r="B33" s="55" t="s">
        <v>293</v>
      </c>
      <c r="C33" s="342"/>
      <c r="D33" s="343" t="s">
        <v>421</v>
      </c>
      <c r="E33" s="353"/>
      <c r="F33" s="347" t="s">
        <v>1124</v>
      </c>
    </row>
    <row r="34" spans="2:7" ht="15" customHeight="1" x14ac:dyDescent="0.2">
      <c r="B34" s="55" t="s">
        <v>343</v>
      </c>
      <c r="C34" s="342"/>
      <c r="D34" s="343" t="s">
        <v>530</v>
      </c>
      <c r="E34" s="353" t="s">
        <v>1291</v>
      </c>
      <c r="F34" s="347" t="s">
        <v>1124</v>
      </c>
    </row>
    <row r="35" spans="2:7" ht="15" customHeight="1" x14ac:dyDescent="0.2">
      <c r="B35" s="55" t="s">
        <v>343</v>
      </c>
      <c r="C35" s="342"/>
      <c r="D35" s="343" t="s">
        <v>531</v>
      </c>
      <c r="E35" s="353" t="s">
        <v>1292</v>
      </c>
      <c r="F35" s="347" t="s">
        <v>1124</v>
      </c>
    </row>
    <row r="36" spans="2:7" ht="15" customHeight="1" x14ac:dyDescent="0.2">
      <c r="B36" s="55" t="s">
        <v>614</v>
      </c>
      <c r="C36" s="342"/>
      <c r="D36" s="343" t="s">
        <v>388</v>
      </c>
      <c r="E36" s="353" t="s">
        <v>812</v>
      </c>
      <c r="F36" s="347" t="s">
        <v>1124</v>
      </c>
    </row>
    <row r="37" spans="2:7" ht="15" customHeight="1" x14ac:dyDescent="0.2">
      <c r="B37" s="55" t="s">
        <v>1003</v>
      </c>
      <c r="C37" s="342"/>
      <c r="D37" s="343" t="s">
        <v>600</v>
      </c>
      <c r="E37" s="348" t="s">
        <v>813</v>
      </c>
      <c r="F37" s="350" t="s">
        <v>1124</v>
      </c>
    </row>
    <row r="38" spans="2:7" ht="15" customHeight="1" x14ac:dyDescent="0.2">
      <c r="B38" s="55" t="s">
        <v>263</v>
      </c>
      <c r="C38" s="342"/>
      <c r="D38" s="343" t="s">
        <v>524</v>
      </c>
      <c r="E38" s="348" t="s">
        <v>675</v>
      </c>
      <c r="F38" s="350" t="s">
        <v>1124</v>
      </c>
    </row>
    <row r="39" spans="2:7" ht="15" customHeight="1" x14ac:dyDescent="0.2">
      <c r="B39" s="55" t="s">
        <v>294</v>
      </c>
      <c r="C39" s="342"/>
      <c r="D39" s="343" t="s">
        <v>515</v>
      </c>
      <c r="E39" s="353" t="s">
        <v>1290</v>
      </c>
      <c r="F39" s="347" t="s">
        <v>1124</v>
      </c>
    </row>
    <row r="40" spans="2:7" ht="15" customHeight="1" x14ac:dyDescent="0.2">
      <c r="B40" s="55" t="s">
        <v>251</v>
      </c>
      <c r="C40" s="342"/>
      <c r="D40" s="343" t="s">
        <v>541</v>
      </c>
      <c r="E40" s="353" t="s">
        <v>1289</v>
      </c>
      <c r="F40" s="347" t="s">
        <v>1124</v>
      </c>
    </row>
    <row r="41" spans="2:7" ht="15" customHeight="1" thickBot="1" x14ac:dyDescent="0.25">
      <c r="B41" s="68" t="s">
        <v>1101</v>
      </c>
      <c r="C41" s="354" t="s">
        <v>1101</v>
      </c>
      <c r="D41" s="345"/>
      <c r="E41" s="339"/>
      <c r="F41" s="336"/>
    </row>
    <row r="42" spans="2:7" ht="15" customHeight="1" x14ac:dyDescent="0.2">
      <c r="B42" s="29"/>
      <c r="C42" s="18"/>
      <c r="D42" s="18"/>
      <c r="E42" s="16"/>
      <c r="F42" s="34"/>
    </row>
    <row r="43" spans="2:7" ht="15" customHeight="1" thickBot="1" x14ac:dyDescent="0.25">
      <c r="B43" s="514" t="s">
        <v>252</v>
      </c>
      <c r="C43" s="515"/>
      <c r="D43" s="515"/>
      <c r="E43" s="515"/>
      <c r="F43" s="515"/>
      <c r="G43" s="15"/>
    </row>
    <row r="44" spans="2:7" ht="15" customHeight="1" thickBot="1" x14ac:dyDescent="0.25">
      <c r="B44" s="22" t="s">
        <v>236</v>
      </c>
      <c r="C44" s="23"/>
      <c r="D44" s="23" t="s">
        <v>597</v>
      </c>
      <c r="E44" s="23" t="s">
        <v>237</v>
      </c>
      <c r="F44" s="24" t="s">
        <v>238</v>
      </c>
      <c r="G44" s="15"/>
    </row>
    <row r="45" spans="2:7" ht="15" customHeight="1" x14ac:dyDescent="0.2">
      <c r="B45" s="83" t="s">
        <v>993</v>
      </c>
      <c r="C45" s="340"/>
      <c r="D45" s="341" t="s">
        <v>565</v>
      </c>
      <c r="E45" s="332"/>
      <c r="F45" s="317"/>
      <c r="G45" s="15"/>
    </row>
    <row r="46" spans="2:7" ht="15" customHeight="1" x14ac:dyDescent="0.2">
      <c r="B46" s="55" t="s">
        <v>295</v>
      </c>
      <c r="C46" s="342"/>
      <c r="D46" s="343" t="s">
        <v>451</v>
      </c>
      <c r="E46" s="333" t="s">
        <v>1290</v>
      </c>
      <c r="F46" s="335"/>
      <c r="G46" s="15"/>
    </row>
    <row r="47" spans="2:7" ht="15" customHeight="1" x14ac:dyDescent="0.2">
      <c r="B47" s="55" t="s">
        <v>363</v>
      </c>
      <c r="C47" s="342"/>
      <c r="D47" s="343" t="s">
        <v>522</v>
      </c>
      <c r="E47" s="333" t="s">
        <v>1282</v>
      </c>
      <c r="F47" s="335"/>
      <c r="G47" s="15"/>
    </row>
    <row r="48" spans="2:7" ht="15" customHeight="1" thickBot="1" x14ac:dyDescent="0.25">
      <c r="B48" s="68" t="s">
        <v>1101</v>
      </c>
      <c r="C48" s="354" t="s">
        <v>1101</v>
      </c>
      <c r="D48" s="345"/>
      <c r="E48" s="339"/>
      <c r="F48" s="336"/>
      <c r="G48" s="15"/>
    </row>
    <row r="49" spans="2:7" x14ac:dyDescent="0.2">
      <c r="B49" s="29"/>
      <c r="C49" s="18"/>
      <c r="D49" s="18"/>
      <c r="E49" s="16"/>
      <c r="F49" s="34"/>
      <c r="G49" s="15"/>
    </row>
    <row r="50" spans="2:7" x14ac:dyDescent="0.2">
      <c r="B50" s="29"/>
      <c r="C50" s="18"/>
      <c r="D50" s="18"/>
      <c r="E50" s="16"/>
      <c r="F50" s="34"/>
      <c r="G50" s="15"/>
    </row>
    <row r="51" spans="2:7" x14ac:dyDescent="0.2">
      <c r="B51" s="29"/>
      <c r="C51" s="18"/>
      <c r="D51" s="18"/>
      <c r="E51" s="16"/>
      <c r="F51" s="34"/>
      <c r="G51" s="15"/>
    </row>
    <row r="52" spans="2:7" x14ac:dyDescent="0.2">
      <c r="B52" s="29"/>
      <c r="C52" s="18"/>
      <c r="D52" s="18"/>
      <c r="E52" s="16"/>
      <c r="F52" s="34"/>
      <c r="G52" s="15"/>
    </row>
    <row r="53" spans="2:7" x14ac:dyDescent="0.2">
      <c r="B53" s="29"/>
      <c r="C53" s="18"/>
      <c r="D53" s="18"/>
      <c r="E53" s="16"/>
      <c r="F53" s="34"/>
      <c r="G53" s="15"/>
    </row>
    <row r="54" spans="2:7" x14ac:dyDescent="0.2">
      <c r="B54" s="29"/>
      <c r="C54" s="18"/>
      <c r="D54" s="18"/>
      <c r="E54" s="16"/>
      <c r="F54" s="34"/>
      <c r="G54" s="15"/>
    </row>
    <row r="55" spans="2:7" x14ac:dyDescent="0.2">
      <c r="B55" s="29"/>
      <c r="C55" s="18"/>
      <c r="D55" s="18"/>
      <c r="E55" s="16"/>
      <c r="F55" s="34"/>
    </row>
    <row r="56" spans="2:7" s="15" customFormat="1" x14ac:dyDescent="0.2">
      <c r="B56" s="29"/>
      <c r="C56" s="18"/>
      <c r="D56" s="18"/>
      <c r="E56" s="16"/>
      <c r="F56" s="34"/>
      <c r="G56" s="17"/>
    </row>
    <row r="57" spans="2:7" s="15" customFormat="1" x14ac:dyDescent="0.2">
      <c r="B57" s="17"/>
      <c r="E57" s="17"/>
      <c r="G57" s="17"/>
    </row>
    <row r="58" spans="2:7" s="15" customFormat="1" x14ac:dyDescent="0.2">
      <c r="B58" s="17"/>
      <c r="E58" s="17"/>
      <c r="G58" s="17"/>
    </row>
    <row r="59" spans="2:7" s="15" customFormat="1" x14ac:dyDescent="0.2">
      <c r="B59" s="17"/>
      <c r="E59" s="17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7" s="15" customFormat="1" x14ac:dyDescent="0.2">
      <c r="B81" s="17"/>
      <c r="E81" s="17"/>
      <c r="G81" s="17"/>
    </row>
    <row r="82" spans="2:7" s="15" customFormat="1" x14ac:dyDescent="0.2">
      <c r="B82" s="17"/>
      <c r="E82" s="17"/>
      <c r="G82" s="17"/>
    </row>
    <row r="83" spans="2:7" s="15" customFormat="1" x14ac:dyDescent="0.2">
      <c r="B83" s="17"/>
      <c r="E83" s="17"/>
      <c r="G83" s="17"/>
    </row>
    <row r="84" spans="2:7" s="15" customFormat="1" x14ac:dyDescent="0.2">
      <c r="B84" s="17"/>
      <c r="E84" s="17"/>
      <c r="G84" s="17"/>
    </row>
    <row r="85" spans="2:7" s="15" customFormat="1" x14ac:dyDescent="0.2">
      <c r="B85" s="17"/>
      <c r="E85" s="17"/>
      <c r="G85" s="17"/>
    </row>
    <row r="86" spans="2:7" s="15" customFormat="1" x14ac:dyDescent="0.2">
      <c r="B86" s="17"/>
      <c r="E86" s="17"/>
      <c r="G86" s="17"/>
    </row>
    <row r="87" spans="2:7" s="15" customFormat="1" x14ac:dyDescent="0.2">
      <c r="B87" s="17"/>
      <c r="E87" s="17"/>
      <c r="G87" s="17"/>
    </row>
    <row r="88" spans="2:7" s="15" customFormat="1" x14ac:dyDescent="0.2">
      <c r="B88" s="17"/>
      <c r="E88" s="17"/>
      <c r="G88" s="17"/>
    </row>
    <row r="89" spans="2:7" s="15" customFormat="1" x14ac:dyDescent="0.2">
      <c r="B89" s="17"/>
      <c r="E89" s="17"/>
      <c r="G89" s="17"/>
    </row>
    <row r="90" spans="2:7" s="15" customFormat="1" x14ac:dyDescent="0.2">
      <c r="B90" s="17"/>
      <c r="E90" s="17"/>
      <c r="G90" s="17"/>
    </row>
    <row r="91" spans="2:7" s="15" customFormat="1" x14ac:dyDescent="0.2">
      <c r="B91" s="17"/>
      <c r="E91" s="17"/>
      <c r="G91" s="17"/>
    </row>
    <row r="92" spans="2:7" s="15" customFormat="1" x14ac:dyDescent="0.2">
      <c r="B92" s="17"/>
      <c r="E92" s="17"/>
      <c r="G92" s="17"/>
    </row>
  </sheetData>
  <sheetProtection algorithmName="SHA-512" hashValue="AKnT2AIKUYB4lF7tb3E2PpLLKDDJsuHRiuEzM6RmCvaBpxjDO7Y1SLp0fDiyKv8ECAp8hTn6ZlZTKjW30FfTWw==" saltValue="R4BxcE3Ca2QYdBhKxLZJzg==" spinCount="100000" sheet="1" objects="1" scenarios="1"/>
  <mergeCells count="4">
    <mergeCell ref="F3:F5"/>
    <mergeCell ref="B43:F43"/>
    <mergeCell ref="B14:F14"/>
    <mergeCell ref="B25:F2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1008-51E7-4AF8-BA68-4758930B25C2}">
  <sheetPr codeName="Planilha28"/>
  <dimension ref="B1:G81"/>
  <sheetViews>
    <sheetView showGridLines="0" showRowColHeaders="0" topLeftCell="A28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24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297</v>
      </c>
      <c r="E9" s="16"/>
      <c r="F9" s="34"/>
    </row>
    <row r="10" spans="2:7" ht="15" customHeight="1" x14ac:dyDescent="0.2">
      <c r="B10" s="21" t="s">
        <v>1293</v>
      </c>
      <c r="E10" s="16"/>
      <c r="F10" s="34"/>
    </row>
    <row r="11" spans="2:7" ht="15" customHeight="1" x14ac:dyDescent="0.2">
      <c r="B11" s="21" t="s">
        <v>1294</v>
      </c>
      <c r="E11" s="16"/>
      <c r="F11" s="34"/>
    </row>
    <row r="12" spans="2:7" ht="15" customHeight="1" x14ac:dyDescent="0.2">
      <c r="B12" s="21" t="s">
        <v>1295</v>
      </c>
      <c r="E12" s="16"/>
      <c r="F12" s="34"/>
    </row>
    <row r="13" spans="2:7" ht="15" customHeight="1" x14ac:dyDescent="0.2">
      <c r="B13" s="93" t="s">
        <v>650</v>
      </c>
      <c r="E13" s="16"/>
      <c r="F13" s="34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608</v>
      </c>
      <c r="C16" s="340"/>
      <c r="D16" s="341" t="s">
        <v>498</v>
      </c>
      <c r="E16" s="332"/>
      <c r="F16" s="317"/>
      <c r="G16" s="15"/>
    </row>
    <row r="17" spans="2:7" ht="15" customHeight="1" x14ac:dyDescent="0.2">
      <c r="B17" s="55" t="s">
        <v>301</v>
      </c>
      <c r="C17" s="342"/>
      <c r="D17" s="343" t="s">
        <v>501</v>
      </c>
      <c r="E17" s="333"/>
      <c r="F17" s="335"/>
      <c r="G17" s="15"/>
    </row>
    <row r="18" spans="2:7" ht="15" customHeight="1" x14ac:dyDescent="0.2">
      <c r="B18" s="55" t="s">
        <v>256</v>
      </c>
      <c r="C18" s="342"/>
      <c r="D18" s="343" t="s">
        <v>461</v>
      </c>
      <c r="E18" s="333"/>
      <c r="F18" s="335"/>
    </row>
    <row r="19" spans="2:7" ht="15" customHeight="1" x14ac:dyDescent="0.2">
      <c r="B19" s="55" t="s">
        <v>258</v>
      </c>
      <c r="C19" s="342"/>
      <c r="D19" s="343" t="s">
        <v>604</v>
      </c>
      <c r="E19" s="333"/>
      <c r="F19" s="335"/>
    </row>
    <row r="20" spans="2:7" ht="15" customHeight="1" x14ac:dyDescent="0.2">
      <c r="B20" s="55" t="s">
        <v>292</v>
      </c>
      <c r="C20" s="342"/>
      <c r="D20" s="343" t="s">
        <v>455</v>
      </c>
      <c r="E20" s="333"/>
      <c r="F20" s="335"/>
    </row>
    <row r="21" spans="2:7" ht="15" customHeight="1" x14ac:dyDescent="0.2">
      <c r="B21" s="55" t="s">
        <v>611</v>
      </c>
      <c r="C21" s="342"/>
      <c r="D21" s="343" t="s">
        <v>479</v>
      </c>
      <c r="E21" s="333"/>
      <c r="F21" s="335"/>
    </row>
    <row r="22" spans="2:7" ht="15" customHeight="1" x14ac:dyDescent="0.2">
      <c r="B22" s="55" t="s">
        <v>299</v>
      </c>
      <c r="C22" s="342"/>
      <c r="D22" s="343" t="s">
        <v>459</v>
      </c>
      <c r="E22" s="333"/>
      <c r="F22" s="335"/>
    </row>
    <row r="23" spans="2:7" ht="15" customHeight="1" x14ac:dyDescent="0.2">
      <c r="B23" s="55" t="s">
        <v>253</v>
      </c>
      <c r="C23" s="342"/>
      <c r="D23" s="343" t="s">
        <v>465</v>
      </c>
      <c r="E23" s="333" t="s">
        <v>1121</v>
      </c>
      <c r="F23" s="335"/>
    </row>
    <row r="24" spans="2:7" ht="15" customHeight="1" x14ac:dyDescent="0.2">
      <c r="B24" s="55" t="s">
        <v>253</v>
      </c>
      <c r="C24" s="342"/>
      <c r="D24" s="343" t="s">
        <v>385</v>
      </c>
      <c r="E24" s="333" t="s">
        <v>1112</v>
      </c>
      <c r="F24" s="335"/>
    </row>
    <row r="25" spans="2:7" ht="15" customHeight="1" thickBot="1" x14ac:dyDescent="0.25">
      <c r="B25" s="68" t="s">
        <v>1101</v>
      </c>
      <c r="C25" s="354" t="s">
        <v>1101</v>
      </c>
      <c r="D25" s="345"/>
      <c r="E25" s="339"/>
      <c r="F25" s="336"/>
    </row>
    <row r="26" spans="2:7" ht="15" customHeight="1" x14ac:dyDescent="0.2">
      <c r="B26" s="29"/>
      <c r="C26" s="18"/>
      <c r="D26" s="18"/>
      <c r="E26" s="16"/>
      <c r="F26" s="34"/>
    </row>
    <row r="27" spans="2:7" ht="15" customHeight="1" thickBot="1" x14ac:dyDescent="0.25">
      <c r="B27" s="514" t="s">
        <v>245</v>
      </c>
      <c r="C27" s="515"/>
      <c r="D27" s="515"/>
      <c r="E27" s="515"/>
      <c r="F27" s="515"/>
    </row>
    <row r="28" spans="2:7" ht="15" customHeight="1" thickBot="1" x14ac:dyDescent="0.25">
      <c r="B28" s="22" t="s">
        <v>236</v>
      </c>
      <c r="C28" s="23"/>
      <c r="D28" s="23" t="s">
        <v>597</v>
      </c>
      <c r="E28" s="23" t="s">
        <v>237</v>
      </c>
      <c r="F28" s="24" t="s">
        <v>238</v>
      </c>
    </row>
    <row r="29" spans="2:7" ht="15" customHeight="1" x14ac:dyDescent="0.2">
      <c r="B29" s="83" t="s">
        <v>240</v>
      </c>
      <c r="C29" s="340"/>
      <c r="D29" s="341" t="s">
        <v>422</v>
      </c>
      <c r="E29" s="332"/>
      <c r="F29" s="317" t="s">
        <v>1122</v>
      </c>
    </row>
    <row r="30" spans="2:7" ht="15" customHeight="1" x14ac:dyDescent="0.2">
      <c r="B30" s="55" t="s">
        <v>298</v>
      </c>
      <c r="C30" s="342"/>
      <c r="D30" s="343" t="s">
        <v>587</v>
      </c>
      <c r="E30" s="333" t="s">
        <v>1265</v>
      </c>
      <c r="F30" s="335" t="s">
        <v>1123</v>
      </c>
    </row>
    <row r="31" spans="2:7" ht="15" customHeight="1" x14ac:dyDescent="0.2">
      <c r="B31" s="55" t="s">
        <v>298</v>
      </c>
      <c r="C31" s="342"/>
      <c r="D31" s="343" t="s">
        <v>528</v>
      </c>
      <c r="E31" s="333" t="s">
        <v>1266</v>
      </c>
      <c r="F31" s="335" t="s">
        <v>1124</v>
      </c>
    </row>
    <row r="32" spans="2:7" ht="15" customHeight="1" x14ac:dyDescent="0.2">
      <c r="B32" s="55" t="s">
        <v>332</v>
      </c>
      <c r="C32" s="342"/>
      <c r="D32" s="343" t="s">
        <v>423</v>
      </c>
      <c r="E32" s="333"/>
      <c r="F32" s="335" t="s">
        <v>1124</v>
      </c>
    </row>
    <row r="33" spans="2:7" ht="15" customHeight="1" x14ac:dyDescent="0.2">
      <c r="B33" s="55" t="s">
        <v>249</v>
      </c>
      <c r="C33" s="342"/>
      <c r="D33" s="343" t="s">
        <v>424</v>
      </c>
      <c r="E33" s="333"/>
      <c r="F33" s="335" t="s">
        <v>1124</v>
      </c>
    </row>
    <row r="34" spans="2:7" ht="15" customHeight="1" x14ac:dyDescent="0.2">
      <c r="B34" s="55" t="s">
        <v>293</v>
      </c>
      <c r="C34" s="342"/>
      <c r="D34" s="343" t="s">
        <v>421</v>
      </c>
      <c r="E34" s="333"/>
      <c r="F34" s="335" t="s">
        <v>1124</v>
      </c>
    </row>
    <row r="35" spans="2:7" ht="15" customHeight="1" x14ac:dyDescent="0.2">
      <c r="B35" s="55" t="s">
        <v>283</v>
      </c>
      <c r="C35" s="342"/>
      <c r="D35" s="343" t="s">
        <v>419</v>
      </c>
      <c r="E35" s="333"/>
      <c r="F35" s="335" t="s">
        <v>1124</v>
      </c>
    </row>
    <row r="36" spans="2:7" ht="15" customHeight="1" x14ac:dyDescent="0.2">
      <c r="B36" s="55" t="s">
        <v>263</v>
      </c>
      <c r="C36" s="342"/>
      <c r="D36" s="343" t="s">
        <v>520</v>
      </c>
      <c r="E36" s="348" t="s">
        <v>812</v>
      </c>
      <c r="F36" s="350" t="s">
        <v>1124</v>
      </c>
    </row>
    <row r="37" spans="2:7" ht="15" customHeight="1" x14ac:dyDescent="0.2">
      <c r="B37" s="55" t="s">
        <v>263</v>
      </c>
      <c r="C37" s="342"/>
      <c r="D37" s="343" t="s">
        <v>425</v>
      </c>
      <c r="E37" s="348" t="s">
        <v>813</v>
      </c>
      <c r="F37" s="350" t="s">
        <v>1124</v>
      </c>
    </row>
    <row r="38" spans="2:7" ht="15" customHeight="1" x14ac:dyDescent="0.2">
      <c r="B38" s="55" t="s">
        <v>263</v>
      </c>
      <c r="C38" s="342"/>
      <c r="D38" s="343" t="s">
        <v>521</v>
      </c>
      <c r="E38" s="348" t="s">
        <v>675</v>
      </c>
      <c r="F38" s="350" t="s">
        <v>1124</v>
      </c>
      <c r="G38" s="15"/>
    </row>
    <row r="39" spans="2:7" ht="15" customHeight="1" x14ac:dyDescent="0.2">
      <c r="B39" s="55" t="s">
        <v>294</v>
      </c>
      <c r="C39" s="342"/>
      <c r="D39" s="343" t="s">
        <v>515</v>
      </c>
      <c r="E39" s="333"/>
      <c r="F39" s="335" t="s">
        <v>1124</v>
      </c>
      <c r="G39" s="15"/>
    </row>
    <row r="40" spans="2:7" ht="15" customHeight="1" thickBot="1" x14ac:dyDescent="0.25">
      <c r="B40" s="68" t="s">
        <v>1101</v>
      </c>
      <c r="C40" s="354" t="s">
        <v>1101</v>
      </c>
      <c r="D40" s="345"/>
      <c r="E40" s="334"/>
      <c r="F40" s="336"/>
      <c r="G40" s="15"/>
    </row>
    <row r="41" spans="2:7" ht="15" customHeight="1" x14ac:dyDescent="0.2">
      <c r="B41" s="32"/>
      <c r="C41" s="40"/>
      <c r="D41" s="40"/>
      <c r="E41" s="16"/>
      <c r="F41" s="34"/>
      <c r="G41" s="15"/>
    </row>
    <row r="42" spans="2:7" ht="15" customHeight="1" thickBot="1" x14ac:dyDescent="0.25">
      <c r="B42" s="514" t="s">
        <v>252</v>
      </c>
      <c r="C42" s="515"/>
      <c r="D42" s="515"/>
      <c r="E42" s="515"/>
      <c r="F42" s="515"/>
      <c r="G42" s="15"/>
    </row>
    <row r="43" spans="2:7" ht="15" customHeight="1" thickBot="1" x14ac:dyDescent="0.25">
      <c r="B43" s="22" t="s">
        <v>236</v>
      </c>
      <c r="C43" s="23"/>
      <c r="D43" s="23" t="s">
        <v>597</v>
      </c>
      <c r="E43" s="23" t="s">
        <v>237</v>
      </c>
      <c r="F43" s="24" t="s">
        <v>238</v>
      </c>
      <c r="G43" s="15"/>
    </row>
    <row r="44" spans="2:7" ht="15" customHeight="1" x14ac:dyDescent="0.2">
      <c r="B44" s="83" t="s">
        <v>254</v>
      </c>
      <c r="C44" s="340"/>
      <c r="D44" s="341" t="s">
        <v>487</v>
      </c>
      <c r="E44" s="332"/>
      <c r="F44" s="317"/>
      <c r="G44" s="15"/>
    </row>
    <row r="45" spans="2:7" ht="15" customHeight="1" x14ac:dyDescent="0.2">
      <c r="B45" s="55" t="s">
        <v>295</v>
      </c>
      <c r="C45" s="342"/>
      <c r="D45" s="343" t="s">
        <v>488</v>
      </c>
      <c r="E45" s="333"/>
      <c r="F45" s="335"/>
    </row>
    <row r="46" spans="2:7" s="15" customFormat="1" ht="15" customHeight="1" x14ac:dyDescent="0.2">
      <c r="B46" s="55" t="s">
        <v>363</v>
      </c>
      <c r="C46" s="342"/>
      <c r="D46" s="343" t="s">
        <v>527</v>
      </c>
      <c r="E46" s="333" t="s">
        <v>1296</v>
      </c>
      <c r="F46" s="335"/>
      <c r="G46" s="17"/>
    </row>
    <row r="47" spans="2:7" s="15" customFormat="1" ht="15" customHeight="1" thickBot="1" x14ac:dyDescent="0.25">
      <c r="B47" s="68" t="s">
        <v>1101</v>
      </c>
      <c r="C47" s="354" t="s">
        <v>1101</v>
      </c>
      <c r="D47" s="345"/>
      <c r="E47" s="339"/>
      <c r="F47" s="336"/>
      <c r="G47" s="17"/>
    </row>
    <row r="48" spans="2:7" s="15" customFormat="1" x14ac:dyDescent="0.2">
      <c r="B48" s="29"/>
      <c r="C48" s="18"/>
      <c r="D48" s="18"/>
      <c r="E48" s="16"/>
      <c r="F48" s="34"/>
      <c r="G48" s="17"/>
    </row>
    <row r="49" spans="2:7" s="15" customFormat="1" x14ac:dyDescent="0.2">
      <c r="B49" s="29"/>
      <c r="C49" s="18"/>
      <c r="D49" s="18"/>
      <c r="E49" s="16"/>
      <c r="F49" s="34"/>
      <c r="G49" s="17"/>
    </row>
    <row r="50" spans="2:7" s="15" customFormat="1" x14ac:dyDescent="0.2">
      <c r="B50" s="29"/>
      <c r="C50" s="18"/>
      <c r="D50" s="18"/>
      <c r="E50" s="16"/>
      <c r="F50" s="34"/>
      <c r="G50" s="17"/>
    </row>
    <row r="51" spans="2:7" s="15" customFormat="1" x14ac:dyDescent="0.2">
      <c r="B51" s="29"/>
      <c r="C51" s="18"/>
      <c r="D51" s="18"/>
      <c r="E51" s="16"/>
      <c r="F51" s="34"/>
      <c r="G51" s="17"/>
    </row>
    <row r="52" spans="2:7" s="15" customFormat="1" x14ac:dyDescent="0.2">
      <c r="B52" s="29"/>
      <c r="C52" s="18"/>
      <c r="D52" s="18"/>
      <c r="E52" s="16"/>
      <c r="F52" s="34"/>
      <c r="G52" s="17"/>
    </row>
    <row r="53" spans="2:7" s="15" customFormat="1" x14ac:dyDescent="0.2">
      <c r="B53" s="29"/>
      <c r="C53" s="18"/>
      <c r="D53" s="18"/>
      <c r="E53" s="16"/>
      <c r="F53" s="34"/>
      <c r="G53" s="17"/>
    </row>
    <row r="54" spans="2:7" s="15" customFormat="1" x14ac:dyDescent="0.2">
      <c r="B54" s="29"/>
      <c r="C54" s="18"/>
      <c r="D54" s="18"/>
      <c r="E54" s="16"/>
      <c r="F54" s="34"/>
      <c r="G54" s="17"/>
    </row>
    <row r="55" spans="2:7" s="15" customFormat="1" x14ac:dyDescent="0.2">
      <c r="B55" s="29"/>
      <c r="C55" s="18"/>
      <c r="D55" s="18"/>
      <c r="E55" s="16"/>
      <c r="F55" s="34"/>
      <c r="G55" s="17"/>
    </row>
    <row r="56" spans="2:7" s="15" customFormat="1" x14ac:dyDescent="0.2">
      <c r="B56" s="17"/>
      <c r="E56" s="17"/>
      <c r="G56" s="17"/>
    </row>
    <row r="57" spans="2:7" s="15" customFormat="1" x14ac:dyDescent="0.2">
      <c r="B57" s="17"/>
      <c r="E57" s="17"/>
      <c r="G57" s="17"/>
    </row>
    <row r="58" spans="2:7" s="15" customFormat="1" x14ac:dyDescent="0.2">
      <c r="B58" s="17"/>
      <c r="E58" s="17"/>
      <c r="G58" s="17"/>
    </row>
    <row r="59" spans="2:7" s="15" customFormat="1" x14ac:dyDescent="0.2">
      <c r="B59" s="17"/>
      <c r="E59" s="17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7" s="15" customFormat="1" x14ac:dyDescent="0.2">
      <c r="B81" s="17"/>
      <c r="E81" s="17"/>
      <c r="G81" s="17"/>
    </row>
  </sheetData>
  <sheetProtection algorithmName="SHA-512" hashValue="Dl+RofFWbL1yfN8ImuYQKiQdnQumPVoqvxJbxQnUMYBRuZFSA5X6p8BbCfeZJYlehUL81io91JslksHDs7bsxQ==" saltValue="gpSQ6we2jnXyK0AY3WBfqQ==" spinCount="100000" sheet="1" objects="1" scenarios="1"/>
  <mergeCells count="4">
    <mergeCell ref="B42:F42"/>
    <mergeCell ref="F3:F5"/>
    <mergeCell ref="B14:F14"/>
    <mergeCell ref="B27:F27"/>
  </mergeCells>
  <printOptions horizontalCentered="1"/>
  <pageMargins left="0" right="0" top="0.59055118110236227" bottom="0" header="0.31496062992125984" footer="0.31496062992125984"/>
  <pageSetup paperSize="9" scale="84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29"/>
  <dimension ref="B1:G94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25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303</v>
      </c>
      <c r="E9" s="16"/>
      <c r="F9" s="34"/>
    </row>
    <row r="10" spans="2:7" s="39" customFormat="1" ht="15" customHeight="1" x14ac:dyDescent="0.25">
      <c r="B10" s="35" t="s">
        <v>1297</v>
      </c>
      <c r="C10" s="36"/>
      <c r="D10" s="36"/>
      <c r="E10" s="37"/>
      <c r="F10" s="38"/>
    </row>
    <row r="11" spans="2:7" s="39" customFormat="1" ht="15" customHeight="1" x14ac:dyDescent="0.25">
      <c r="B11" s="35" t="s">
        <v>1298</v>
      </c>
      <c r="C11" s="36"/>
      <c r="D11" s="36"/>
      <c r="E11" s="37"/>
      <c r="F11" s="38"/>
    </row>
    <row r="12" spans="2:7" s="39" customFormat="1" ht="15" customHeight="1" x14ac:dyDescent="0.25">
      <c r="B12" s="35" t="s">
        <v>1299</v>
      </c>
      <c r="C12" s="36"/>
      <c r="D12" s="36"/>
      <c r="E12" s="37"/>
      <c r="F12" s="38"/>
    </row>
    <row r="13" spans="2:7" s="39" customFormat="1" ht="15" customHeight="1" x14ac:dyDescent="0.25">
      <c r="B13" s="93" t="s">
        <v>650</v>
      </c>
      <c r="C13" s="36"/>
      <c r="D13" s="36"/>
      <c r="E13" s="37"/>
      <c r="F13" s="38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288</v>
      </c>
      <c r="C16" s="340"/>
      <c r="D16" s="341" t="s">
        <v>500</v>
      </c>
      <c r="E16" s="332"/>
      <c r="F16" s="317"/>
      <c r="G16" s="15"/>
    </row>
    <row r="17" spans="2:7" ht="15" customHeight="1" x14ac:dyDescent="0.2">
      <c r="B17" s="55" t="s">
        <v>301</v>
      </c>
      <c r="C17" s="342"/>
      <c r="D17" s="343" t="s">
        <v>501</v>
      </c>
      <c r="E17" s="333"/>
      <c r="F17" s="335"/>
      <c r="G17" s="15"/>
    </row>
    <row r="18" spans="2:7" ht="15" customHeight="1" x14ac:dyDescent="0.2">
      <c r="B18" s="55" t="s">
        <v>256</v>
      </c>
      <c r="C18" s="342"/>
      <c r="D18" s="343" t="s">
        <v>461</v>
      </c>
      <c r="E18" s="333"/>
      <c r="F18" s="335"/>
    </row>
    <row r="19" spans="2:7" ht="15" customHeight="1" x14ac:dyDescent="0.2">
      <c r="B19" s="55" t="s">
        <v>258</v>
      </c>
      <c r="C19" s="342"/>
      <c r="D19" s="343" t="s">
        <v>604</v>
      </c>
      <c r="E19" s="333"/>
      <c r="F19" s="335"/>
    </row>
    <row r="20" spans="2:7" ht="15" customHeight="1" x14ac:dyDescent="0.2">
      <c r="B20" s="55" t="s">
        <v>292</v>
      </c>
      <c r="C20" s="342"/>
      <c r="D20" s="343" t="s">
        <v>455</v>
      </c>
      <c r="E20" s="333"/>
      <c r="F20" s="335"/>
    </row>
    <row r="21" spans="2:7" ht="15" customHeight="1" x14ac:dyDescent="0.2">
      <c r="B21" s="55" t="s">
        <v>611</v>
      </c>
      <c r="C21" s="342"/>
      <c r="D21" s="343" t="s">
        <v>579</v>
      </c>
      <c r="E21" s="333"/>
      <c r="F21" s="335"/>
    </row>
    <row r="22" spans="2:7" ht="15" customHeight="1" x14ac:dyDescent="0.2">
      <c r="B22" s="55" t="s">
        <v>253</v>
      </c>
      <c r="C22" s="342"/>
      <c r="D22" s="343" t="s">
        <v>385</v>
      </c>
      <c r="E22" s="333" t="s">
        <v>1112</v>
      </c>
      <c r="F22" s="335"/>
    </row>
    <row r="23" spans="2:7" ht="15" customHeight="1" thickBot="1" x14ac:dyDescent="0.25">
      <c r="B23" s="68" t="s">
        <v>1101</v>
      </c>
      <c r="C23" s="354" t="s">
        <v>1101</v>
      </c>
      <c r="D23" s="345"/>
      <c r="E23" s="339"/>
      <c r="F23" s="336"/>
    </row>
    <row r="24" spans="2:7" ht="15" customHeight="1" x14ac:dyDescent="0.2">
      <c r="B24" s="29"/>
      <c r="C24" s="18"/>
      <c r="D24" s="18"/>
      <c r="E24" s="16"/>
      <c r="F24" s="34"/>
    </row>
    <row r="25" spans="2:7" ht="15" customHeight="1" thickBot="1" x14ac:dyDescent="0.25">
      <c r="B25" s="514" t="s">
        <v>245</v>
      </c>
      <c r="C25" s="515"/>
      <c r="D25" s="515"/>
      <c r="E25" s="515"/>
      <c r="F25" s="515"/>
    </row>
    <row r="26" spans="2:7" ht="15" customHeight="1" thickBot="1" x14ac:dyDescent="0.25">
      <c r="B26" s="22" t="s">
        <v>236</v>
      </c>
      <c r="C26" s="23"/>
      <c r="D26" s="23" t="s">
        <v>597</v>
      </c>
      <c r="E26" s="23" t="s">
        <v>237</v>
      </c>
      <c r="F26" s="24" t="s">
        <v>238</v>
      </c>
    </row>
    <row r="27" spans="2:7" ht="15" customHeight="1" x14ac:dyDescent="0.2">
      <c r="B27" s="83" t="s">
        <v>240</v>
      </c>
      <c r="C27" s="340"/>
      <c r="D27" s="341" t="s">
        <v>420</v>
      </c>
      <c r="E27" s="332" t="s">
        <v>1300</v>
      </c>
      <c r="F27" s="317" t="s">
        <v>1122</v>
      </c>
    </row>
    <row r="28" spans="2:7" ht="15" customHeight="1" x14ac:dyDescent="0.2">
      <c r="B28" s="55" t="s">
        <v>240</v>
      </c>
      <c r="C28" s="342"/>
      <c r="D28" s="343" t="s">
        <v>422</v>
      </c>
      <c r="E28" s="333" t="s">
        <v>1301</v>
      </c>
      <c r="F28" s="335" t="s">
        <v>1122</v>
      </c>
    </row>
    <row r="29" spans="2:7" ht="15" customHeight="1" x14ac:dyDescent="0.2">
      <c r="B29" s="55" t="s">
        <v>241</v>
      </c>
      <c r="C29" s="342"/>
      <c r="D29" s="343" t="s">
        <v>492</v>
      </c>
      <c r="E29" s="333" t="s">
        <v>1302</v>
      </c>
      <c r="F29" s="335" t="s">
        <v>1123</v>
      </c>
    </row>
    <row r="30" spans="2:7" ht="15" customHeight="1" x14ac:dyDescent="0.2">
      <c r="B30" s="55" t="s">
        <v>241</v>
      </c>
      <c r="C30" s="342"/>
      <c r="D30" s="343" t="s">
        <v>493</v>
      </c>
      <c r="E30" s="333" t="s">
        <v>1303</v>
      </c>
      <c r="F30" s="335" t="s">
        <v>1124</v>
      </c>
    </row>
    <row r="31" spans="2:7" ht="15" customHeight="1" x14ac:dyDescent="0.2">
      <c r="B31" s="55" t="s">
        <v>332</v>
      </c>
      <c r="C31" s="342"/>
      <c r="D31" s="343" t="s">
        <v>535</v>
      </c>
      <c r="E31" s="333" t="s">
        <v>699</v>
      </c>
      <c r="F31" s="335" t="s">
        <v>1124</v>
      </c>
    </row>
    <row r="32" spans="2:7" ht="15" customHeight="1" x14ac:dyDescent="0.2">
      <c r="B32" s="55" t="s">
        <v>249</v>
      </c>
      <c r="C32" s="342"/>
      <c r="D32" s="343" t="s">
        <v>405</v>
      </c>
      <c r="E32" s="333" t="s">
        <v>1300</v>
      </c>
      <c r="F32" s="335" t="s">
        <v>1124</v>
      </c>
    </row>
    <row r="33" spans="2:7" ht="15" customHeight="1" x14ac:dyDescent="0.2">
      <c r="B33" s="55" t="s">
        <v>249</v>
      </c>
      <c r="C33" s="342"/>
      <c r="D33" s="343" t="s">
        <v>424</v>
      </c>
      <c r="E33" s="333" t="s">
        <v>1301</v>
      </c>
      <c r="F33" s="335" t="s">
        <v>1124</v>
      </c>
    </row>
    <row r="34" spans="2:7" ht="15" customHeight="1" x14ac:dyDescent="0.2">
      <c r="B34" s="55" t="s">
        <v>293</v>
      </c>
      <c r="C34" s="342"/>
      <c r="D34" s="343" t="s">
        <v>421</v>
      </c>
      <c r="E34" s="333" t="s">
        <v>699</v>
      </c>
      <c r="F34" s="335" t="s">
        <v>1124</v>
      </c>
    </row>
    <row r="35" spans="2:7" ht="15" customHeight="1" x14ac:dyDescent="0.2">
      <c r="B35" s="55" t="s">
        <v>343</v>
      </c>
      <c r="C35" s="342"/>
      <c r="D35" s="343" t="s">
        <v>530</v>
      </c>
      <c r="E35" s="333" t="s">
        <v>1300</v>
      </c>
      <c r="F35" s="335" t="s">
        <v>1124</v>
      </c>
    </row>
    <row r="36" spans="2:7" ht="15" customHeight="1" x14ac:dyDescent="0.2">
      <c r="B36" s="55" t="s">
        <v>343</v>
      </c>
      <c r="C36" s="342"/>
      <c r="D36" s="343" t="s">
        <v>529</v>
      </c>
      <c r="E36" s="333" t="s">
        <v>1301</v>
      </c>
      <c r="F36" s="335" t="s">
        <v>1124</v>
      </c>
    </row>
    <row r="37" spans="2:7" ht="15" customHeight="1" x14ac:dyDescent="0.2">
      <c r="B37" s="55" t="s">
        <v>614</v>
      </c>
      <c r="C37" s="342"/>
      <c r="D37" s="343" t="s">
        <v>388</v>
      </c>
      <c r="E37" s="333" t="s">
        <v>812</v>
      </c>
      <c r="F37" s="335" t="s">
        <v>1124</v>
      </c>
    </row>
    <row r="38" spans="2:7" ht="15" customHeight="1" x14ac:dyDescent="0.2">
      <c r="B38" s="55" t="s">
        <v>1003</v>
      </c>
      <c r="C38" s="342"/>
      <c r="D38" s="343" t="s">
        <v>600</v>
      </c>
      <c r="E38" s="348" t="s">
        <v>813</v>
      </c>
      <c r="F38" s="350" t="s">
        <v>1124</v>
      </c>
    </row>
    <row r="39" spans="2:7" ht="15" customHeight="1" x14ac:dyDescent="0.2">
      <c r="B39" s="55" t="s">
        <v>263</v>
      </c>
      <c r="C39" s="342"/>
      <c r="D39" s="343" t="s">
        <v>524</v>
      </c>
      <c r="E39" s="348" t="s">
        <v>675</v>
      </c>
      <c r="F39" s="350" t="s">
        <v>1124</v>
      </c>
    </row>
    <row r="40" spans="2:7" ht="15" customHeight="1" x14ac:dyDescent="0.2">
      <c r="B40" s="55" t="s">
        <v>294</v>
      </c>
      <c r="C40" s="342"/>
      <c r="D40" s="343" t="s">
        <v>515</v>
      </c>
      <c r="E40" s="333" t="s">
        <v>1301</v>
      </c>
      <c r="F40" s="335" t="s">
        <v>1124</v>
      </c>
    </row>
    <row r="41" spans="2:7" ht="15" customHeight="1" x14ac:dyDescent="0.2">
      <c r="B41" s="55" t="s">
        <v>251</v>
      </c>
      <c r="C41" s="342"/>
      <c r="D41" s="343" t="s">
        <v>541</v>
      </c>
      <c r="E41" s="333" t="s">
        <v>1300</v>
      </c>
      <c r="F41" s="335" t="s">
        <v>1124</v>
      </c>
    </row>
    <row r="42" spans="2:7" ht="15" customHeight="1" thickBot="1" x14ac:dyDescent="0.25">
      <c r="B42" s="68" t="s">
        <v>1101</v>
      </c>
      <c r="C42" s="354" t="s">
        <v>1101</v>
      </c>
      <c r="D42" s="345"/>
      <c r="E42" s="339"/>
      <c r="F42" s="336"/>
    </row>
    <row r="43" spans="2:7" ht="15" customHeight="1" x14ac:dyDescent="0.2">
      <c r="B43" s="32"/>
      <c r="C43" s="40"/>
      <c r="D43" s="40"/>
      <c r="E43" s="16"/>
      <c r="F43" s="34"/>
      <c r="G43" s="15"/>
    </row>
    <row r="44" spans="2:7" ht="15" customHeight="1" thickBot="1" x14ac:dyDescent="0.25">
      <c r="B44" s="514" t="s">
        <v>252</v>
      </c>
      <c r="C44" s="515"/>
      <c r="D44" s="515"/>
      <c r="E44" s="515"/>
      <c r="F44" s="515"/>
      <c r="G44" s="15"/>
    </row>
    <row r="45" spans="2:7" ht="15" customHeight="1" thickBot="1" x14ac:dyDescent="0.25">
      <c r="B45" s="22" t="s">
        <v>236</v>
      </c>
      <c r="C45" s="23"/>
      <c r="D45" s="23" t="s">
        <v>597</v>
      </c>
      <c r="E45" s="23" t="s">
        <v>237</v>
      </c>
      <c r="F45" s="24" t="s">
        <v>238</v>
      </c>
      <c r="G45" s="15"/>
    </row>
    <row r="46" spans="2:7" ht="15" customHeight="1" x14ac:dyDescent="0.2">
      <c r="B46" s="83" t="s">
        <v>993</v>
      </c>
      <c r="C46" s="340"/>
      <c r="D46" s="341" t="s">
        <v>565</v>
      </c>
      <c r="E46" s="332"/>
      <c r="F46" s="317"/>
      <c r="G46" s="15"/>
    </row>
    <row r="47" spans="2:7" ht="15" customHeight="1" x14ac:dyDescent="0.2">
      <c r="B47" s="55" t="s">
        <v>295</v>
      </c>
      <c r="C47" s="342"/>
      <c r="D47" s="343" t="s">
        <v>451</v>
      </c>
      <c r="E47" s="333"/>
      <c r="F47" s="335"/>
      <c r="G47" s="15"/>
    </row>
    <row r="48" spans="2:7" ht="15" customHeight="1" x14ac:dyDescent="0.2">
      <c r="B48" s="55" t="s">
        <v>363</v>
      </c>
      <c r="C48" s="342"/>
      <c r="D48" s="343" t="s">
        <v>527</v>
      </c>
      <c r="E48" s="333" t="s">
        <v>1296</v>
      </c>
      <c r="F48" s="335"/>
      <c r="G48" s="15"/>
    </row>
    <row r="49" spans="2:7" ht="15" customHeight="1" thickBot="1" x14ac:dyDescent="0.25">
      <c r="B49" s="68" t="s">
        <v>1101</v>
      </c>
      <c r="C49" s="354" t="s">
        <v>1101</v>
      </c>
      <c r="D49" s="345"/>
      <c r="E49" s="339"/>
      <c r="F49" s="336"/>
      <c r="G49" s="15"/>
    </row>
    <row r="50" spans="2:7" ht="15" customHeight="1" x14ac:dyDescent="0.2">
      <c r="B50" s="29"/>
      <c r="C50" s="18"/>
      <c r="D50" s="18"/>
      <c r="E50" s="16"/>
      <c r="F50" s="34"/>
      <c r="G50" s="15"/>
    </row>
    <row r="51" spans="2:7" x14ac:dyDescent="0.2">
      <c r="B51" s="29"/>
      <c r="C51" s="18"/>
      <c r="D51" s="18"/>
      <c r="E51" s="16"/>
      <c r="F51" s="34"/>
      <c r="G51" s="15"/>
    </row>
    <row r="52" spans="2:7" x14ac:dyDescent="0.2">
      <c r="B52" s="29"/>
      <c r="C52" s="18"/>
      <c r="D52" s="18"/>
      <c r="E52" s="16"/>
      <c r="F52" s="34"/>
      <c r="G52" s="15"/>
    </row>
    <row r="53" spans="2:7" x14ac:dyDescent="0.2">
      <c r="B53" s="29"/>
      <c r="C53" s="18"/>
      <c r="D53" s="18"/>
      <c r="E53" s="16"/>
      <c r="F53" s="34"/>
      <c r="G53" s="15"/>
    </row>
    <row r="54" spans="2:7" x14ac:dyDescent="0.2">
      <c r="B54" s="29"/>
      <c r="C54" s="18"/>
      <c r="D54" s="18"/>
      <c r="E54" s="16"/>
      <c r="F54" s="34"/>
    </row>
    <row r="55" spans="2:7" s="15" customFormat="1" x14ac:dyDescent="0.2">
      <c r="B55" s="29"/>
      <c r="C55" s="18"/>
      <c r="D55" s="18"/>
      <c r="E55" s="16"/>
      <c r="F55" s="34"/>
      <c r="G55" s="17"/>
    </row>
    <row r="56" spans="2:7" s="15" customFormat="1" x14ac:dyDescent="0.2">
      <c r="B56" s="29"/>
      <c r="C56" s="18"/>
      <c r="D56" s="18"/>
      <c r="E56" s="16"/>
      <c r="F56" s="34"/>
      <c r="G56" s="17"/>
    </row>
    <row r="57" spans="2:7" s="15" customFormat="1" x14ac:dyDescent="0.2">
      <c r="B57" s="29"/>
      <c r="C57" s="18"/>
      <c r="D57" s="18"/>
      <c r="E57" s="16"/>
      <c r="F57" s="34"/>
      <c r="G57" s="17"/>
    </row>
    <row r="58" spans="2:7" s="15" customFormat="1" x14ac:dyDescent="0.2">
      <c r="B58" s="17"/>
      <c r="E58" s="17"/>
      <c r="G58" s="17"/>
    </row>
    <row r="59" spans="2:7" s="15" customFormat="1" x14ac:dyDescent="0.2">
      <c r="B59" s="17"/>
      <c r="E59" s="17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7" s="15" customFormat="1" x14ac:dyDescent="0.2">
      <c r="B81" s="17"/>
      <c r="E81" s="17"/>
      <c r="G81" s="17"/>
    </row>
    <row r="82" spans="2:7" s="15" customFormat="1" x14ac:dyDescent="0.2">
      <c r="B82" s="17"/>
      <c r="E82" s="17"/>
      <c r="G82" s="17"/>
    </row>
    <row r="83" spans="2:7" s="15" customFormat="1" x14ac:dyDescent="0.2">
      <c r="B83" s="17"/>
      <c r="E83" s="17"/>
      <c r="G83" s="17"/>
    </row>
    <row r="84" spans="2:7" s="15" customFormat="1" x14ac:dyDescent="0.2">
      <c r="B84" s="17"/>
      <c r="E84" s="17"/>
      <c r="G84" s="17"/>
    </row>
    <row r="85" spans="2:7" s="15" customFormat="1" x14ac:dyDescent="0.2">
      <c r="B85" s="17"/>
      <c r="E85" s="17"/>
      <c r="G85" s="17"/>
    </row>
    <row r="86" spans="2:7" s="15" customFormat="1" x14ac:dyDescent="0.2">
      <c r="B86" s="17"/>
      <c r="E86" s="17"/>
      <c r="G86" s="17"/>
    </row>
    <row r="87" spans="2:7" s="15" customFormat="1" x14ac:dyDescent="0.2">
      <c r="B87" s="17"/>
      <c r="E87" s="17"/>
      <c r="G87" s="17"/>
    </row>
    <row r="88" spans="2:7" s="15" customFormat="1" x14ac:dyDescent="0.2">
      <c r="B88" s="17"/>
      <c r="E88" s="17"/>
      <c r="G88" s="17"/>
    </row>
    <row r="89" spans="2:7" s="15" customFormat="1" x14ac:dyDescent="0.2">
      <c r="B89" s="17"/>
      <c r="E89" s="17"/>
      <c r="G89" s="17"/>
    </row>
    <row r="90" spans="2:7" s="15" customFormat="1" x14ac:dyDescent="0.2">
      <c r="B90" s="17"/>
      <c r="E90" s="17"/>
      <c r="G90" s="17"/>
    </row>
    <row r="91" spans="2:7" s="15" customFormat="1" x14ac:dyDescent="0.2">
      <c r="B91" s="17"/>
      <c r="E91" s="17"/>
      <c r="G91" s="17"/>
    </row>
    <row r="92" spans="2:7" s="15" customFormat="1" x14ac:dyDescent="0.2">
      <c r="B92" s="17"/>
      <c r="E92" s="17"/>
      <c r="G92" s="17"/>
    </row>
    <row r="93" spans="2:7" s="15" customFormat="1" x14ac:dyDescent="0.2">
      <c r="B93" s="17"/>
      <c r="E93" s="17"/>
      <c r="G93" s="17"/>
    </row>
    <row r="94" spans="2:7" s="15" customFormat="1" x14ac:dyDescent="0.2">
      <c r="B94" s="17"/>
      <c r="E94" s="17"/>
      <c r="G94" s="17"/>
    </row>
  </sheetData>
  <sheetProtection algorithmName="SHA-512" hashValue="ti823BwG1PJGTPZxQAq6dqr/xsGuEK4owruBofzJua4YEYDI8wIYEH8jCGMCmuTiigxoTa4FtSJpw9KeIHH6Ow==" saltValue="g4w2c7KcqM9C6LwuiHY+SQ==" spinCount="100000" sheet="1" objects="1" scenarios="1"/>
  <mergeCells count="4">
    <mergeCell ref="F3:F5"/>
    <mergeCell ref="B44:F44"/>
    <mergeCell ref="B14:F14"/>
    <mergeCell ref="B25:F25"/>
  </mergeCells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30"/>
  <dimension ref="B1:M89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85546875" style="17" customWidth="1"/>
    <col min="8" max="8" width="9.7109375" style="15" customWidth="1"/>
    <col min="9" max="10" width="9.140625" style="17"/>
    <col min="11" max="11" width="15.85546875" style="17" customWidth="1"/>
    <col min="12" max="12" width="22.42578125" style="17" bestFit="1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26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333</v>
      </c>
      <c r="E9" s="16"/>
      <c r="F9" s="34"/>
      <c r="H9" s="18"/>
    </row>
    <row r="10" spans="2:8" s="39" customFormat="1" ht="15" customHeight="1" x14ac:dyDescent="0.25">
      <c r="B10" s="35" t="s">
        <v>1304</v>
      </c>
      <c r="C10" s="36"/>
      <c r="D10" s="36"/>
      <c r="E10" s="37"/>
      <c r="F10" s="38"/>
      <c r="H10" s="113"/>
    </row>
    <row r="11" spans="2:8" s="39" customFormat="1" ht="15" customHeight="1" x14ac:dyDescent="0.25">
      <c r="B11" s="35" t="s">
        <v>1137</v>
      </c>
      <c r="C11" s="36"/>
      <c r="D11" s="36"/>
      <c r="E11" s="37"/>
      <c r="F11" s="38"/>
      <c r="H11" s="113"/>
    </row>
    <row r="12" spans="2:8" s="39" customFormat="1" ht="15" customHeight="1" x14ac:dyDescent="0.25">
      <c r="B12" s="93" t="s">
        <v>650</v>
      </c>
      <c r="C12" s="36"/>
      <c r="D12" s="36"/>
      <c r="E12" s="37"/>
      <c r="F12" s="38"/>
      <c r="H12" s="113"/>
    </row>
    <row r="13" spans="2:8" ht="16.5" thickBot="1" x14ac:dyDescent="0.25">
      <c r="B13" s="514" t="s">
        <v>235</v>
      </c>
      <c r="C13" s="515"/>
      <c r="D13" s="515"/>
      <c r="E13" s="515"/>
      <c r="F13" s="515"/>
      <c r="H13" s="18"/>
    </row>
    <row r="14" spans="2:8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  <c r="H14" s="18"/>
    </row>
    <row r="15" spans="2:8" ht="15" customHeight="1" x14ac:dyDescent="0.2">
      <c r="B15" s="83" t="s">
        <v>253</v>
      </c>
      <c r="C15" s="340"/>
      <c r="D15" s="341" t="s">
        <v>444</v>
      </c>
      <c r="E15" s="332"/>
      <c r="F15" s="317"/>
      <c r="G15" s="15"/>
      <c r="H15" s="18"/>
    </row>
    <row r="16" spans="2:8" ht="15" customHeight="1" x14ac:dyDescent="0.2">
      <c r="B16" s="55" t="s">
        <v>365</v>
      </c>
      <c r="C16" s="342"/>
      <c r="D16" s="343" t="s">
        <v>602</v>
      </c>
      <c r="E16" s="333"/>
      <c r="F16" s="335"/>
      <c r="G16" s="15"/>
      <c r="H16" s="18"/>
    </row>
    <row r="17" spans="2:12" ht="15" customHeight="1" x14ac:dyDescent="0.2">
      <c r="B17" s="55" t="s">
        <v>258</v>
      </c>
      <c r="C17" s="342"/>
      <c r="D17" s="343" t="s">
        <v>604</v>
      </c>
      <c r="E17" s="333"/>
      <c r="F17" s="335"/>
      <c r="H17" s="18"/>
    </row>
    <row r="18" spans="2:12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  <c r="L18" s="115"/>
    </row>
    <row r="19" spans="2:12" ht="15" customHeight="1" x14ac:dyDescent="0.2">
      <c r="B19" s="55" t="s">
        <v>596</v>
      </c>
      <c r="C19" s="342"/>
      <c r="D19" s="343" t="s">
        <v>454</v>
      </c>
      <c r="E19" s="333"/>
      <c r="F19" s="335"/>
      <c r="H19" s="18"/>
      <c r="L19" s="115"/>
    </row>
    <row r="20" spans="2:12" ht="15" customHeight="1" x14ac:dyDescent="0.2">
      <c r="B20" s="55" t="s">
        <v>258</v>
      </c>
      <c r="C20" s="342"/>
      <c r="D20" s="343" t="s">
        <v>604</v>
      </c>
      <c r="E20" s="333"/>
      <c r="F20" s="335"/>
      <c r="H20" s="18"/>
      <c r="L20" s="115"/>
    </row>
    <row r="21" spans="2:12" ht="15" customHeight="1" x14ac:dyDescent="0.2">
      <c r="B21" s="55" t="s">
        <v>611</v>
      </c>
      <c r="C21" s="342"/>
      <c r="D21" s="343" t="s">
        <v>456</v>
      </c>
      <c r="E21" s="333"/>
      <c r="F21" s="335"/>
      <c r="H21" s="18"/>
      <c r="L21" s="115"/>
    </row>
    <row r="22" spans="2:12" ht="15" customHeight="1" x14ac:dyDescent="0.2">
      <c r="B22" s="55" t="s">
        <v>292</v>
      </c>
      <c r="C22" s="342"/>
      <c r="D22" s="343" t="s">
        <v>455</v>
      </c>
      <c r="E22" s="333"/>
      <c r="F22" s="335"/>
      <c r="H22" s="18"/>
      <c r="L22" s="115"/>
    </row>
    <row r="23" spans="2:12" ht="15" customHeight="1" x14ac:dyDescent="0.2">
      <c r="B23" s="55" t="s">
        <v>258</v>
      </c>
      <c r="C23" s="342"/>
      <c r="D23" s="343" t="s">
        <v>604</v>
      </c>
      <c r="E23" s="333"/>
      <c r="F23" s="335"/>
      <c r="H23" s="18"/>
      <c r="L23" s="115"/>
    </row>
    <row r="24" spans="2:12" ht="15" customHeight="1" x14ac:dyDescent="0.2">
      <c r="B24" s="55" t="s">
        <v>322</v>
      </c>
      <c r="C24" s="342"/>
      <c r="D24" s="343" t="s">
        <v>468</v>
      </c>
      <c r="E24" s="333"/>
      <c r="F24" s="335"/>
      <c r="H24" s="18"/>
      <c r="L24" s="115"/>
    </row>
    <row r="25" spans="2:12" ht="15" customHeight="1" x14ac:dyDescent="0.2">
      <c r="B25" s="55" t="s">
        <v>322</v>
      </c>
      <c r="C25" s="342"/>
      <c r="D25" s="343" t="s">
        <v>468</v>
      </c>
      <c r="E25" s="333"/>
      <c r="F25" s="335"/>
      <c r="H25" s="18"/>
    </row>
    <row r="26" spans="2:12" ht="15" customHeight="1" x14ac:dyDescent="0.2">
      <c r="B26" s="55" t="s">
        <v>321</v>
      </c>
      <c r="C26" s="342"/>
      <c r="D26" s="343" t="s">
        <v>469</v>
      </c>
      <c r="E26" s="333"/>
      <c r="F26" s="335"/>
      <c r="H26" s="18"/>
      <c r="L26" s="115"/>
    </row>
    <row r="27" spans="2:12" ht="15" customHeight="1" x14ac:dyDescent="0.2">
      <c r="B27" s="55" t="s">
        <v>329</v>
      </c>
      <c r="C27" s="342"/>
      <c r="D27" s="343" t="s">
        <v>467</v>
      </c>
      <c r="E27" s="333"/>
      <c r="F27" s="335"/>
      <c r="H27" s="18"/>
      <c r="L27" s="115"/>
    </row>
    <row r="28" spans="2:12" ht="15" customHeight="1" thickBot="1" x14ac:dyDescent="0.25">
      <c r="B28" s="68" t="s">
        <v>1101</v>
      </c>
      <c r="C28" s="354" t="s">
        <v>1101</v>
      </c>
      <c r="D28" s="345"/>
      <c r="E28" s="339"/>
      <c r="F28" s="336"/>
      <c r="H28" s="18"/>
      <c r="L28" s="115"/>
    </row>
    <row r="29" spans="2:12" ht="15" customHeight="1" x14ac:dyDescent="0.2">
      <c r="B29" s="29"/>
      <c r="C29" s="18"/>
      <c r="D29" s="18"/>
      <c r="E29" s="16"/>
      <c r="F29" s="34"/>
      <c r="H29" s="18"/>
    </row>
    <row r="30" spans="2:12" ht="15" customHeight="1" thickBot="1" x14ac:dyDescent="0.25">
      <c r="B30" s="514" t="s">
        <v>245</v>
      </c>
      <c r="C30" s="515"/>
      <c r="D30" s="515"/>
      <c r="E30" s="515"/>
      <c r="F30" s="515"/>
      <c r="H30" s="18"/>
    </row>
    <row r="31" spans="2:12" ht="15" customHeight="1" thickBot="1" x14ac:dyDescent="0.25">
      <c r="B31" s="22" t="s">
        <v>236</v>
      </c>
      <c r="C31" s="23"/>
      <c r="D31" s="23" t="s">
        <v>597</v>
      </c>
      <c r="E31" s="23" t="s">
        <v>237</v>
      </c>
      <c r="F31" s="24" t="s">
        <v>238</v>
      </c>
      <c r="H31" s="18"/>
    </row>
    <row r="32" spans="2:12" ht="15" customHeight="1" x14ac:dyDescent="0.2">
      <c r="B32" s="83" t="s">
        <v>240</v>
      </c>
      <c r="C32" s="340"/>
      <c r="D32" s="341" t="s">
        <v>495</v>
      </c>
      <c r="E32" s="332"/>
      <c r="F32" s="317" t="s">
        <v>1122</v>
      </c>
      <c r="H32" s="18"/>
    </row>
    <row r="33" spans="2:9" ht="15" customHeight="1" x14ac:dyDescent="0.2">
      <c r="B33" s="55" t="s">
        <v>327</v>
      </c>
      <c r="C33" s="342"/>
      <c r="D33" s="343" t="s">
        <v>484</v>
      </c>
      <c r="E33" s="353" t="s">
        <v>664</v>
      </c>
      <c r="F33" s="347" t="s">
        <v>1123</v>
      </c>
      <c r="H33" s="18"/>
    </row>
    <row r="34" spans="2:9" ht="15" customHeight="1" x14ac:dyDescent="0.2">
      <c r="B34" s="55" t="s">
        <v>332</v>
      </c>
      <c r="C34" s="342"/>
      <c r="D34" s="343" t="s">
        <v>436</v>
      </c>
      <c r="E34" s="353" t="s">
        <v>1305</v>
      </c>
      <c r="F34" s="347" t="s">
        <v>1124</v>
      </c>
      <c r="H34" s="18"/>
    </row>
    <row r="35" spans="2:9" ht="15" customHeight="1" x14ac:dyDescent="0.2">
      <c r="B35" s="55" t="s">
        <v>332</v>
      </c>
      <c r="C35" s="342"/>
      <c r="D35" s="343" t="s">
        <v>437</v>
      </c>
      <c r="E35" s="353" t="s">
        <v>1306</v>
      </c>
      <c r="F35" s="347" t="s">
        <v>1124</v>
      </c>
      <c r="H35" s="18"/>
    </row>
    <row r="36" spans="2:9" ht="15" customHeight="1" x14ac:dyDescent="0.2">
      <c r="B36" s="55" t="s">
        <v>280</v>
      </c>
      <c r="C36" s="342"/>
      <c r="D36" s="343" t="s">
        <v>516</v>
      </c>
      <c r="E36" s="353"/>
      <c r="F36" s="347" t="s">
        <v>1124</v>
      </c>
      <c r="H36" s="18"/>
    </row>
    <row r="37" spans="2:9" ht="15" customHeight="1" x14ac:dyDescent="0.2">
      <c r="B37" s="55" t="s">
        <v>331</v>
      </c>
      <c r="C37" s="342"/>
      <c r="D37" s="343" t="s">
        <v>442</v>
      </c>
      <c r="E37" s="353" t="s">
        <v>1307</v>
      </c>
      <c r="F37" s="347" t="s">
        <v>1232</v>
      </c>
      <c r="H37" s="18"/>
    </row>
    <row r="38" spans="2:9" ht="15" customHeight="1" x14ac:dyDescent="0.2">
      <c r="B38" s="55" t="s">
        <v>331</v>
      </c>
      <c r="C38" s="342"/>
      <c r="D38" s="343" t="s">
        <v>440</v>
      </c>
      <c r="E38" s="353" t="s">
        <v>1308</v>
      </c>
      <c r="F38" s="347" t="s">
        <v>1232</v>
      </c>
      <c r="H38" s="18"/>
    </row>
    <row r="39" spans="2:9" ht="15" customHeight="1" x14ac:dyDescent="0.2">
      <c r="B39" s="55" t="s">
        <v>334</v>
      </c>
      <c r="C39" s="342"/>
      <c r="D39" s="343" t="s">
        <v>552</v>
      </c>
      <c r="E39" s="353"/>
      <c r="F39" s="347" t="s">
        <v>1124</v>
      </c>
      <c r="H39" s="18"/>
    </row>
    <row r="40" spans="2:9" ht="15" customHeight="1" x14ac:dyDescent="0.2">
      <c r="B40" s="55" t="s">
        <v>315</v>
      </c>
      <c r="C40" s="342"/>
      <c r="D40" s="343" t="s">
        <v>441</v>
      </c>
      <c r="E40" s="353" t="s">
        <v>1307</v>
      </c>
      <c r="F40" s="347" t="s">
        <v>1232</v>
      </c>
      <c r="H40" s="18"/>
    </row>
    <row r="41" spans="2:9" ht="15" customHeight="1" x14ac:dyDescent="0.2">
      <c r="B41" s="55" t="s">
        <v>315</v>
      </c>
      <c r="C41" s="342"/>
      <c r="D41" s="343" t="s">
        <v>438</v>
      </c>
      <c r="E41" s="353" t="s">
        <v>1308</v>
      </c>
      <c r="F41" s="347" t="s">
        <v>1232</v>
      </c>
      <c r="H41" s="18"/>
    </row>
    <row r="42" spans="2:9" ht="15" customHeight="1" x14ac:dyDescent="0.2">
      <c r="B42" s="55" t="s">
        <v>317</v>
      </c>
      <c r="C42" s="342"/>
      <c r="D42" s="343" t="s">
        <v>439</v>
      </c>
      <c r="E42" s="353"/>
      <c r="F42" s="347" t="s">
        <v>1232</v>
      </c>
      <c r="H42" s="18"/>
    </row>
    <row r="43" spans="2:9" ht="15" customHeight="1" x14ac:dyDescent="0.2">
      <c r="B43" s="55" t="s">
        <v>337</v>
      </c>
      <c r="C43" s="342"/>
      <c r="D43" s="343" t="s">
        <v>551</v>
      </c>
      <c r="E43" s="353" t="s">
        <v>1309</v>
      </c>
      <c r="F43" s="347" t="s">
        <v>1124</v>
      </c>
      <c r="H43" s="18"/>
    </row>
    <row r="44" spans="2:9" ht="15" customHeight="1" thickBot="1" x14ac:dyDescent="0.25">
      <c r="B44" s="68" t="s">
        <v>1101</v>
      </c>
      <c r="C44" s="354" t="s">
        <v>1101</v>
      </c>
      <c r="D44" s="345"/>
      <c r="E44" s="339"/>
      <c r="F44" s="336"/>
      <c r="G44" s="15"/>
      <c r="H44" s="18"/>
    </row>
    <row r="45" spans="2:9" ht="15" customHeight="1" x14ac:dyDescent="0.2">
      <c r="B45" s="32"/>
      <c r="C45" s="40"/>
      <c r="D45" s="40"/>
      <c r="E45" s="16"/>
      <c r="F45" s="34"/>
      <c r="G45" s="15"/>
      <c r="H45" s="18"/>
    </row>
    <row r="46" spans="2:9" ht="15" customHeight="1" thickBot="1" x14ac:dyDescent="0.25">
      <c r="B46" s="514" t="s">
        <v>252</v>
      </c>
      <c r="C46" s="515"/>
      <c r="D46" s="515"/>
      <c r="E46" s="515"/>
      <c r="F46" s="515"/>
      <c r="G46" s="15"/>
      <c r="H46" s="18"/>
    </row>
    <row r="47" spans="2:9" ht="15" customHeight="1" thickBot="1" x14ac:dyDescent="0.25">
      <c r="B47" s="22" t="s">
        <v>236</v>
      </c>
      <c r="C47" s="23"/>
      <c r="D47" s="23" t="s">
        <v>597</v>
      </c>
      <c r="E47" s="23" t="s">
        <v>237</v>
      </c>
      <c r="F47" s="24" t="s">
        <v>238</v>
      </c>
      <c r="G47" s="15"/>
      <c r="I47" s="15"/>
    </row>
    <row r="48" spans="2:9" ht="15" customHeight="1" x14ac:dyDescent="0.2">
      <c r="B48" s="83" t="s">
        <v>319</v>
      </c>
      <c r="C48" s="340"/>
      <c r="D48" s="341" t="s">
        <v>477</v>
      </c>
      <c r="E48" s="332"/>
      <c r="F48" s="317"/>
      <c r="G48" s="15"/>
      <c r="I48" s="15"/>
    </row>
    <row r="49" spans="2:13" ht="15" customHeight="1" x14ac:dyDescent="0.2">
      <c r="B49" s="55" t="s">
        <v>338</v>
      </c>
      <c r="C49" s="342"/>
      <c r="D49" s="343" t="s">
        <v>490</v>
      </c>
      <c r="E49" s="333"/>
      <c r="F49" s="335"/>
      <c r="G49" s="15"/>
      <c r="I49" s="15"/>
    </row>
    <row r="50" spans="2:13" ht="15" customHeight="1" x14ac:dyDescent="0.2">
      <c r="B50" s="55" t="s">
        <v>330</v>
      </c>
      <c r="C50" s="342"/>
      <c r="D50" s="343" t="s">
        <v>489</v>
      </c>
      <c r="E50" s="333"/>
      <c r="F50" s="335" t="s">
        <v>1310</v>
      </c>
      <c r="I50" s="15"/>
      <c r="K50" s="15"/>
      <c r="L50" s="15"/>
      <c r="M50" s="15"/>
    </row>
    <row r="51" spans="2:13" s="15" customFormat="1" ht="15" customHeight="1" x14ac:dyDescent="0.2">
      <c r="B51" s="55" t="s">
        <v>363</v>
      </c>
      <c r="C51" s="342"/>
      <c r="D51" s="343" t="s">
        <v>554</v>
      </c>
      <c r="E51" s="338"/>
      <c r="F51" s="335"/>
      <c r="G51" s="17"/>
    </row>
    <row r="52" spans="2:13" s="15" customFormat="1" ht="15" customHeight="1" thickBot="1" x14ac:dyDescent="0.25">
      <c r="B52" s="68" t="s">
        <v>1101</v>
      </c>
      <c r="C52" s="354" t="s">
        <v>1101</v>
      </c>
      <c r="D52" s="349"/>
      <c r="E52" s="339"/>
      <c r="F52" s="336"/>
      <c r="G52" s="17"/>
    </row>
    <row r="53" spans="2:13" s="15" customFormat="1" x14ac:dyDescent="0.2">
      <c r="B53" s="29"/>
      <c r="C53" s="18"/>
      <c r="D53" s="18"/>
      <c r="E53" s="16"/>
      <c r="F53" s="34"/>
      <c r="G53" s="17"/>
    </row>
    <row r="54" spans="2:13" s="15" customFormat="1" x14ac:dyDescent="0.2">
      <c r="B54" s="29"/>
      <c r="C54" s="18"/>
      <c r="D54" s="18"/>
      <c r="E54" s="16"/>
      <c r="F54" s="34"/>
      <c r="G54" s="17"/>
    </row>
    <row r="55" spans="2:13" s="15" customFormat="1" x14ac:dyDescent="0.2">
      <c r="B55" s="29"/>
      <c r="C55" s="18"/>
      <c r="D55" s="18"/>
      <c r="E55" s="16"/>
      <c r="F55" s="34"/>
      <c r="G55" s="17"/>
    </row>
    <row r="56" spans="2:13" s="15" customFormat="1" x14ac:dyDescent="0.2">
      <c r="B56" s="29"/>
      <c r="C56" s="18"/>
      <c r="D56" s="18"/>
      <c r="E56" s="16"/>
      <c r="F56" s="34"/>
      <c r="G56" s="17"/>
    </row>
    <row r="57" spans="2:13" s="15" customFormat="1" x14ac:dyDescent="0.2">
      <c r="B57" s="29"/>
      <c r="C57" s="18"/>
      <c r="D57" s="18"/>
      <c r="E57" s="16"/>
      <c r="F57" s="34"/>
      <c r="G57" s="17"/>
    </row>
    <row r="58" spans="2:13" s="15" customFormat="1" x14ac:dyDescent="0.2">
      <c r="B58" s="29"/>
      <c r="C58" s="18"/>
      <c r="D58" s="18"/>
      <c r="E58" s="16"/>
      <c r="F58" s="34"/>
      <c r="G58" s="17"/>
    </row>
    <row r="59" spans="2:13" s="15" customFormat="1" x14ac:dyDescent="0.2">
      <c r="B59" s="29"/>
      <c r="C59" s="18"/>
      <c r="D59" s="18"/>
      <c r="E59" s="16"/>
      <c r="F59" s="34"/>
      <c r="G59" s="17"/>
    </row>
    <row r="60" spans="2:13" s="15" customFormat="1" x14ac:dyDescent="0.2">
      <c r="B60" s="29"/>
      <c r="C60" s="18"/>
      <c r="D60" s="18"/>
      <c r="E60" s="16"/>
      <c r="F60" s="34"/>
      <c r="G60" s="17"/>
    </row>
    <row r="61" spans="2:13" s="15" customFormat="1" x14ac:dyDescent="0.2">
      <c r="B61" s="29"/>
      <c r="C61" s="18"/>
      <c r="D61" s="18"/>
      <c r="E61" s="16"/>
      <c r="F61" s="34"/>
      <c r="G61" s="17"/>
    </row>
    <row r="62" spans="2:13" s="15" customFormat="1" x14ac:dyDescent="0.2">
      <c r="B62" s="17"/>
      <c r="E62" s="17"/>
      <c r="G62" s="17"/>
    </row>
    <row r="63" spans="2:13" s="15" customFormat="1" x14ac:dyDescent="0.2">
      <c r="B63" s="17"/>
      <c r="E63" s="17"/>
      <c r="G63" s="17"/>
    </row>
    <row r="64" spans="2:13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13" s="15" customFormat="1" x14ac:dyDescent="0.2">
      <c r="B81" s="17"/>
      <c r="E81" s="17"/>
      <c r="G81" s="17"/>
    </row>
    <row r="82" spans="2:13" s="15" customFormat="1" x14ac:dyDescent="0.2">
      <c r="B82" s="17"/>
      <c r="E82" s="17"/>
      <c r="G82" s="17"/>
      <c r="I82" s="17"/>
    </row>
    <row r="83" spans="2:13" s="15" customFormat="1" x14ac:dyDescent="0.2">
      <c r="B83" s="17"/>
      <c r="E83" s="17"/>
      <c r="G83" s="17"/>
      <c r="I83" s="17"/>
    </row>
    <row r="84" spans="2:13" s="15" customFormat="1" x14ac:dyDescent="0.2">
      <c r="B84" s="17"/>
      <c r="E84" s="17"/>
      <c r="G84" s="17"/>
      <c r="H84" s="17"/>
      <c r="I84" s="17"/>
    </row>
    <row r="85" spans="2:13" s="15" customFormat="1" x14ac:dyDescent="0.2">
      <c r="B85" s="17"/>
      <c r="E85" s="17"/>
      <c r="G85" s="17"/>
      <c r="I85" s="17"/>
    </row>
    <row r="86" spans="2:13" s="15" customFormat="1" x14ac:dyDescent="0.2">
      <c r="B86" s="17"/>
      <c r="E86" s="17"/>
      <c r="G86" s="17"/>
      <c r="I86" s="17"/>
    </row>
    <row r="87" spans="2:13" s="15" customFormat="1" x14ac:dyDescent="0.2">
      <c r="B87" s="17"/>
      <c r="E87" s="17"/>
      <c r="G87" s="17"/>
      <c r="I87" s="17"/>
    </row>
    <row r="88" spans="2:13" s="15" customFormat="1" x14ac:dyDescent="0.2">
      <c r="B88" s="17"/>
      <c r="E88" s="17"/>
      <c r="G88" s="17"/>
      <c r="I88" s="17"/>
    </row>
    <row r="89" spans="2:13" s="15" customFormat="1" x14ac:dyDescent="0.2">
      <c r="B89" s="17"/>
      <c r="E89" s="17"/>
      <c r="G89" s="17"/>
      <c r="I89" s="17"/>
      <c r="K89" s="17"/>
      <c r="L89" s="17"/>
      <c r="M89" s="17"/>
    </row>
  </sheetData>
  <sheetProtection algorithmName="SHA-512" hashValue="Sgw/jmkr7gBewCn6KD30CHu6NS9iS0JcBK1Kyq3Tti1LPmGa2aTz4y8dIzyZdQpV5Yd8Cba0BdaSrk2MCZRolA==" saltValue="DkoHAj9roEq3BFSpDcG6Eg==" spinCount="100000" sheet="1" objects="1" scenarios="1"/>
  <mergeCells count="4">
    <mergeCell ref="B13:F13"/>
    <mergeCell ref="B30:F30"/>
    <mergeCell ref="B46:F46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31"/>
  <dimension ref="B1:M94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10" width="9.140625" style="17"/>
    <col min="11" max="11" width="15.85546875" style="17" customWidth="1"/>
    <col min="12" max="12" width="22.42578125" style="17" bestFit="1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27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326</v>
      </c>
      <c r="E9" s="16"/>
      <c r="F9" s="34"/>
      <c r="H9" s="18"/>
    </row>
    <row r="10" spans="2:8" s="39" customFormat="1" ht="15" customHeight="1" x14ac:dyDescent="0.25">
      <c r="B10" s="35" t="s">
        <v>1311</v>
      </c>
      <c r="C10" s="36"/>
      <c r="D10" s="36"/>
      <c r="E10" s="37"/>
      <c r="F10" s="38"/>
      <c r="H10" s="113"/>
    </row>
    <row r="11" spans="2:8" s="39" customFormat="1" ht="15" customHeight="1" x14ac:dyDescent="0.25">
      <c r="B11" s="35" t="s">
        <v>1312</v>
      </c>
      <c r="C11" s="36"/>
      <c r="D11" s="36"/>
      <c r="E11" s="37"/>
      <c r="F11" s="38"/>
      <c r="H11" s="113"/>
    </row>
    <row r="12" spans="2:8" s="39" customFormat="1" ht="15" customHeight="1" x14ac:dyDescent="0.25">
      <c r="B12" s="35" t="s">
        <v>1137</v>
      </c>
      <c r="C12" s="36"/>
      <c r="D12" s="36"/>
      <c r="E12" s="37"/>
      <c r="F12" s="38"/>
      <c r="H12" s="113"/>
    </row>
    <row r="13" spans="2:8" s="39" customFormat="1" ht="15" customHeight="1" x14ac:dyDescent="0.25">
      <c r="B13" s="93" t="s">
        <v>650</v>
      </c>
      <c r="C13" s="36"/>
      <c r="D13" s="36"/>
      <c r="E13" s="37"/>
      <c r="F13" s="38"/>
      <c r="H13" s="113"/>
    </row>
    <row r="14" spans="2:8" ht="16.5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253</v>
      </c>
      <c r="C16" s="340"/>
      <c r="D16" s="341" t="s">
        <v>444</v>
      </c>
      <c r="E16" s="332" t="s">
        <v>1313</v>
      </c>
      <c r="F16" s="317"/>
      <c r="G16" s="15"/>
      <c r="H16" s="18"/>
    </row>
    <row r="17" spans="2:12" ht="15" customHeight="1" x14ac:dyDescent="0.2">
      <c r="B17" s="55" t="s">
        <v>253</v>
      </c>
      <c r="C17" s="342"/>
      <c r="D17" s="343" t="s">
        <v>444</v>
      </c>
      <c r="E17" s="333" t="s">
        <v>1314</v>
      </c>
      <c r="F17" s="335"/>
      <c r="G17" s="15"/>
      <c r="H17" s="18"/>
    </row>
    <row r="18" spans="2:12" ht="15" customHeight="1" x14ac:dyDescent="0.2">
      <c r="B18" s="55" t="s">
        <v>365</v>
      </c>
      <c r="C18" s="342"/>
      <c r="D18" s="343" t="s">
        <v>602</v>
      </c>
      <c r="E18" s="333"/>
      <c r="F18" s="335"/>
      <c r="H18" s="18"/>
    </row>
    <row r="19" spans="2:12" ht="15" customHeight="1" x14ac:dyDescent="0.2">
      <c r="B19" s="55" t="s">
        <v>258</v>
      </c>
      <c r="C19" s="342"/>
      <c r="D19" s="343" t="s">
        <v>604</v>
      </c>
      <c r="E19" s="333"/>
      <c r="F19" s="335"/>
      <c r="H19" s="18"/>
    </row>
    <row r="20" spans="2:12" ht="15" customHeight="1" x14ac:dyDescent="0.2">
      <c r="B20" s="55" t="s">
        <v>258</v>
      </c>
      <c r="C20" s="342"/>
      <c r="D20" s="343" t="s">
        <v>604</v>
      </c>
      <c r="E20" s="333"/>
      <c r="F20" s="335"/>
      <c r="H20" s="18"/>
      <c r="L20" s="115"/>
    </row>
    <row r="21" spans="2:12" ht="15" customHeight="1" x14ac:dyDescent="0.2">
      <c r="B21" s="55" t="s">
        <v>596</v>
      </c>
      <c r="C21" s="342"/>
      <c r="D21" s="343" t="s">
        <v>454</v>
      </c>
      <c r="E21" s="333"/>
      <c r="F21" s="335"/>
      <c r="H21" s="18"/>
      <c r="L21" s="115"/>
    </row>
    <row r="22" spans="2:12" ht="15" customHeight="1" x14ac:dyDescent="0.2">
      <c r="B22" s="55" t="s">
        <v>258</v>
      </c>
      <c r="C22" s="342"/>
      <c r="D22" s="343" t="s">
        <v>604</v>
      </c>
      <c r="E22" s="333"/>
      <c r="F22" s="335"/>
      <c r="H22" s="18"/>
      <c r="L22" s="115"/>
    </row>
    <row r="23" spans="2:12" ht="15" customHeight="1" x14ac:dyDescent="0.2">
      <c r="B23" s="55" t="s">
        <v>244</v>
      </c>
      <c r="C23" s="342"/>
      <c r="D23" s="343" t="s">
        <v>463</v>
      </c>
      <c r="E23" s="333"/>
      <c r="F23" s="335"/>
      <c r="H23" s="18"/>
      <c r="L23" s="115"/>
    </row>
    <row r="24" spans="2:12" ht="15" customHeight="1" x14ac:dyDescent="0.2">
      <c r="B24" s="55" t="s">
        <v>322</v>
      </c>
      <c r="C24" s="342"/>
      <c r="D24" s="343" t="s">
        <v>468</v>
      </c>
      <c r="E24" s="333"/>
      <c r="F24" s="335"/>
      <c r="H24" s="18"/>
      <c r="L24" s="115"/>
    </row>
    <row r="25" spans="2:12" ht="15" customHeight="1" x14ac:dyDescent="0.2">
      <c r="B25" s="55" t="s">
        <v>322</v>
      </c>
      <c r="C25" s="342"/>
      <c r="D25" s="343" t="s">
        <v>468</v>
      </c>
      <c r="E25" s="333"/>
      <c r="F25" s="335"/>
      <c r="H25" s="18"/>
      <c r="L25" s="115"/>
    </row>
    <row r="26" spans="2:12" ht="15" customHeight="1" x14ac:dyDescent="0.2">
      <c r="B26" s="55" t="s">
        <v>329</v>
      </c>
      <c r="C26" s="342"/>
      <c r="D26" s="343" t="s">
        <v>467</v>
      </c>
      <c r="E26" s="333"/>
      <c r="F26" s="335"/>
      <c r="H26" s="18"/>
      <c r="L26" s="115"/>
    </row>
    <row r="27" spans="2:12" ht="15" customHeight="1" thickBot="1" x14ac:dyDescent="0.25">
      <c r="B27" s="68" t="s">
        <v>1101</v>
      </c>
      <c r="C27" s="354"/>
      <c r="D27" s="345"/>
      <c r="E27" s="334"/>
      <c r="F27" s="336"/>
      <c r="H27" s="18"/>
      <c r="L27" s="115"/>
    </row>
    <row r="28" spans="2:12" ht="15" customHeight="1" x14ac:dyDescent="0.2">
      <c r="B28" s="29"/>
      <c r="C28" s="18"/>
      <c r="D28" s="18"/>
      <c r="E28" s="16"/>
      <c r="F28" s="34"/>
      <c r="H28" s="18"/>
    </row>
    <row r="29" spans="2:12" ht="15" customHeight="1" thickBot="1" x14ac:dyDescent="0.25">
      <c r="B29" s="514" t="s">
        <v>245</v>
      </c>
      <c r="C29" s="515"/>
      <c r="D29" s="515"/>
      <c r="E29" s="515"/>
      <c r="F29" s="515"/>
      <c r="H29" s="18"/>
    </row>
    <row r="30" spans="2:12" ht="15" customHeight="1" thickBot="1" x14ac:dyDescent="0.25">
      <c r="B30" s="22" t="s">
        <v>236</v>
      </c>
      <c r="C30" s="23"/>
      <c r="D30" s="23" t="s">
        <v>597</v>
      </c>
      <c r="E30" s="23" t="s">
        <v>237</v>
      </c>
      <c r="F30" s="24" t="s">
        <v>238</v>
      </c>
      <c r="H30" s="18"/>
    </row>
    <row r="31" spans="2:12" ht="15" customHeight="1" x14ac:dyDescent="0.2">
      <c r="B31" s="83" t="s">
        <v>240</v>
      </c>
      <c r="C31" s="340"/>
      <c r="D31" s="341" t="s">
        <v>495</v>
      </c>
      <c r="E31" s="332"/>
      <c r="F31" s="317" t="s">
        <v>1122</v>
      </c>
      <c r="H31" s="18"/>
    </row>
    <row r="32" spans="2:12" ht="15" customHeight="1" x14ac:dyDescent="0.2">
      <c r="B32" s="55" t="s">
        <v>327</v>
      </c>
      <c r="C32" s="342"/>
      <c r="D32" s="343" t="s">
        <v>484</v>
      </c>
      <c r="E32" s="333" t="s">
        <v>1315</v>
      </c>
      <c r="F32" s="335" t="s">
        <v>1123</v>
      </c>
      <c r="H32" s="18"/>
    </row>
    <row r="33" spans="2:9" ht="15" customHeight="1" x14ac:dyDescent="0.2">
      <c r="B33" s="55" t="s">
        <v>309</v>
      </c>
      <c r="C33" s="342"/>
      <c r="D33" s="343" t="s">
        <v>434</v>
      </c>
      <c r="E33" s="333" t="s">
        <v>1316</v>
      </c>
      <c r="F33" s="335" t="s">
        <v>1124</v>
      </c>
      <c r="H33" s="18"/>
    </row>
    <row r="34" spans="2:9" ht="15" customHeight="1" x14ac:dyDescent="0.2">
      <c r="B34" s="55" t="s">
        <v>310</v>
      </c>
      <c r="C34" s="342"/>
      <c r="D34" s="343" t="s">
        <v>445</v>
      </c>
      <c r="E34" s="333" t="s">
        <v>1317</v>
      </c>
      <c r="F34" s="335" t="s">
        <v>1124</v>
      </c>
      <c r="H34" s="18"/>
    </row>
    <row r="35" spans="2:9" ht="15" customHeight="1" x14ac:dyDescent="0.2">
      <c r="B35" s="55" t="s">
        <v>331</v>
      </c>
      <c r="C35" s="342"/>
      <c r="D35" s="343" t="s">
        <v>442</v>
      </c>
      <c r="E35" s="333" t="s">
        <v>1313</v>
      </c>
      <c r="F35" s="335" t="s">
        <v>1232</v>
      </c>
      <c r="H35" s="18"/>
    </row>
    <row r="36" spans="2:9" ht="15" customHeight="1" x14ac:dyDescent="0.2">
      <c r="B36" s="55" t="s">
        <v>331</v>
      </c>
      <c r="C36" s="342"/>
      <c r="D36" s="343" t="s">
        <v>440</v>
      </c>
      <c r="E36" s="333" t="s">
        <v>1314</v>
      </c>
      <c r="F36" s="335" t="s">
        <v>1232</v>
      </c>
      <c r="H36" s="18"/>
    </row>
    <row r="37" spans="2:9" ht="15" customHeight="1" x14ac:dyDescent="0.2">
      <c r="B37" s="55" t="s">
        <v>317</v>
      </c>
      <c r="C37" s="342"/>
      <c r="D37" s="343" t="s">
        <v>431</v>
      </c>
      <c r="E37" s="333"/>
      <c r="F37" s="335" t="s">
        <v>1124</v>
      </c>
      <c r="H37" s="18"/>
    </row>
    <row r="38" spans="2:9" ht="15" customHeight="1" x14ac:dyDescent="0.2">
      <c r="B38" s="55" t="s">
        <v>280</v>
      </c>
      <c r="C38" s="342"/>
      <c r="D38" s="343" t="s">
        <v>516</v>
      </c>
      <c r="E38" s="333"/>
      <c r="F38" s="335" t="s">
        <v>1124</v>
      </c>
      <c r="H38" s="18"/>
    </row>
    <row r="39" spans="2:9" ht="15" customHeight="1" x14ac:dyDescent="0.2">
      <c r="B39" s="55" t="s">
        <v>324</v>
      </c>
      <c r="C39" s="342"/>
      <c r="D39" s="343" t="s">
        <v>549</v>
      </c>
      <c r="E39" s="333"/>
      <c r="F39" s="335" t="s">
        <v>1124</v>
      </c>
      <c r="H39" s="18"/>
    </row>
    <row r="40" spans="2:9" ht="15" customHeight="1" x14ac:dyDescent="0.2">
      <c r="B40" s="55" t="s">
        <v>315</v>
      </c>
      <c r="C40" s="342"/>
      <c r="D40" s="343" t="s">
        <v>441</v>
      </c>
      <c r="E40" s="333" t="s">
        <v>1313</v>
      </c>
      <c r="F40" s="335" t="s">
        <v>1232</v>
      </c>
      <c r="H40" s="18"/>
    </row>
    <row r="41" spans="2:9" ht="15" customHeight="1" x14ac:dyDescent="0.2">
      <c r="B41" s="55" t="s">
        <v>315</v>
      </c>
      <c r="C41" s="342"/>
      <c r="D41" s="343" t="s">
        <v>438</v>
      </c>
      <c r="E41" s="333" t="s">
        <v>1314</v>
      </c>
      <c r="F41" s="335" t="s">
        <v>1232</v>
      </c>
      <c r="H41" s="18"/>
    </row>
    <row r="42" spans="2:9" ht="15" customHeight="1" x14ac:dyDescent="0.2">
      <c r="B42" s="55" t="s">
        <v>613</v>
      </c>
      <c r="C42" s="342"/>
      <c r="D42" s="343" t="s">
        <v>482</v>
      </c>
      <c r="E42" s="333" t="s">
        <v>1318</v>
      </c>
      <c r="F42" s="335" t="s">
        <v>1124</v>
      </c>
      <c r="H42" s="18"/>
    </row>
    <row r="43" spans="2:9" ht="15" customHeight="1" x14ac:dyDescent="0.2">
      <c r="B43" s="55" t="s">
        <v>263</v>
      </c>
      <c r="C43" s="342"/>
      <c r="D43" s="343" t="s">
        <v>414</v>
      </c>
      <c r="E43" s="333" t="s">
        <v>1319</v>
      </c>
      <c r="F43" s="335" t="s">
        <v>1124</v>
      </c>
      <c r="H43" s="18"/>
    </row>
    <row r="44" spans="2:9" ht="15" customHeight="1" thickBot="1" x14ac:dyDescent="0.25">
      <c r="B44" s="68" t="s">
        <v>1101</v>
      </c>
      <c r="C44" s="354" t="s">
        <v>1101</v>
      </c>
      <c r="D44" s="345"/>
      <c r="E44" s="339"/>
      <c r="F44" s="336"/>
      <c r="G44" s="15"/>
      <c r="H44" s="18"/>
    </row>
    <row r="45" spans="2:9" ht="15" customHeight="1" x14ac:dyDescent="0.2">
      <c r="B45" s="29"/>
      <c r="C45" s="18"/>
      <c r="D45" s="18"/>
      <c r="E45" s="16"/>
      <c r="F45" s="34"/>
      <c r="G45" s="15"/>
      <c r="H45" s="18"/>
    </row>
    <row r="46" spans="2:9" ht="15" customHeight="1" thickBot="1" x14ac:dyDescent="0.25">
      <c r="B46" s="514" t="s">
        <v>252</v>
      </c>
      <c r="C46" s="515"/>
      <c r="D46" s="515"/>
      <c r="E46" s="515"/>
      <c r="F46" s="515"/>
      <c r="G46" s="15"/>
      <c r="H46" s="18"/>
    </row>
    <row r="47" spans="2:9" ht="15" customHeight="1" thickBot="1" x14ac:dyDescent="0.25">
      <c r="B47" s="22" t="s">
        <v>236</v>
      </c>
      <c r="C47" s="23"/>
      <c r="D47" s="23" t="s">
        <v>597</v>
      </c>
      <c r="E47" s="23" t="s">
        <v>237</v>
      </c>
      <c r="F47" s="24" t="s">
        <v>238</v>
      </c>
      <c r="G47" s="15"/>
      <c r="H47" s="18"/>
    </row>
    <row r="48" spans="2:9" ht="15" customHeight="1" x14ac:dyDescent="0.2">
      <c r="B48" s="83" t="s">
        <v>330</v>
      </c>
      <c r="C48" s="340"/>
      <c r="D48" s="341" t="s">
        <v>489</v>
      </c>
      <c r="E48" s="332"/>
      <c r="F48" s="317" t="s">
        <v>1310</v>
      </c>
      <c r="G48" s="15"/>
      <c r="I48" s="15"/>
    </row>
    <row r="49" spans="2:13" ht="15" customHeight="1" x14ac:dyDescent="0.2">
      <c r="B49" s="55" t="s">
        <v>325</v>
      </c>
      <c r="C49" s="342"/>
      <c r="D49" s="343" t="s">
        <v>483</v>
      </c>
      <c r="E49" s="333"/>
      <c r="F49" s="335"/>
      <c r="G49" s="15"/>
      <c r="I49" s="15"/>
    </row>
    <row r="50" spans="2:13" ht="15" customHeight="1" x14ac:dyDescent="0.2">
      <c r="B50" s="55" t="s">
        <v>254</v>
      </c>
      <c r="C50" s="342"/>
      <c r="D50" s="343" t="s">
        <v>478</v>
      </c>
      <c r="E50" s="338"/>
      <c r="F50" s="335"/>
      <c r="G50" s="15"/>
      <c r="I50" s="15"/>
    </row>
    <row r="51" spans="2:13" ht="15" customHeight="1" x14ac:dyDescent="0.2">
      <c r="B51" s="55" t="s">
        <v>363</v>
      </c>
      <c r="C51" s="342"/>
      <c r="D51" s="343" t="s">
        <v>554</v>
      </c>
      <c r="E51" s="338"/>
      <c r="F51" s="335"/>
      <c r="I51" s="15"/>
      <c r="K51" s="15"/>
      <c r="L51" s="15"/>
      <c r="M51" s="15"/>
    </row>
    <row r="52" spans="2:13" s="15" customFormat="1" ht="15" customHeight="1" thickBot="1" x14ac:dyDescent="0.25">
      <c r="B52" s="68" t="s">
        <v>1101</v>
      </c>
      <c r="C52" s="354"/>
      <c r="D52" s="349"/>
      <c r="E52" s="339"/>
      <c r="F52" s="336"/>
      <c r="G52" s="17"/>
    </row>
    <row r="53" spans="2:13" s="15" customFormat="1" x14ac:dyDescent="0.2">
      <c r="B53" s="29"/>
      <c r="C53" s="18"/>
      <c r="D53" s="18"/>
      <c r="E53" s="16"/>
      <c r="F53" s="34"/>
      <c r="G53" s="17"/>
    </row>
    <row r="54" spans="2:13" s="15" customFormat="1" x14ac:dyDescent="0.2">
      <c r="B54" s="29"/>
      <c r="C54" s="18"/>
      <c r="D54" s="18"/>
      <c r="E54" s="16"/>
      <c r="F54" s="34"/>
      <c r="G54" s="17"/>
    </row>
    <row r="55" spans="2:13" s="15" customFormat="1" x14ac:dyDescent="0.2">
      <c r="B55" s="29"/>
      <c r="C55" s="18"/>
      <c r="D55" s="18"/>
      <c r="E55" s="16"/>
      <c r="F55" s="34"/>
      <c r="G55" s="17"/>
    </row>
    <row r="56" spans="2:13" s="15" customFormat="1" x14ac:dyDescent="0.2">
      <c r="B56" s="29"/>
      <c r="C56" s="18"/>
      <c r="D56" s="18"/>
      <c r="E56" s="16"/>
      <c r="F56" s="34"/>
      <c r="G56" s="17"/>
    </row>
    <row r="57" spans="2:13" s="15" customFormat="1" x14ac:dyDescent="0.2">
      <c r="B57" s="29"/>
      <c r="C57" s="18"/>
      <c r="D57" s="18"/>
      <c r="E57" s="16"/>
      <c r="F57" s="34"/>
      <c r="G57" s="17"/>
    </row>
    <row r="58" spans="2:13" s="15" customFormat="1" x14ac:dyDescent="0.2">
      <c r="B58" s="29"/>
      <c r="C58" s="18"/>
      <c r="D58" s="18"/>
      <c r="E58" s="16"/>
      <c r="F58" s="34"/>
      <c r="G58" s="17"/>
    </row>
    <row r="59" spans="2:13" s="15" customFormat="1" x14ac:dyDescent="0.2">
      <c r="B59" s="29"/>
      <c r="C59" s="18"/>
      <c r="D59" s="18"/>
      <c r="E59" s="16"/>
      <c r="F59" s="34"/>
      <c r="G59" s="17"/>
    </row>
    <row r="60" spans="2:13" s="15" customFormat="1" x14ac:dyDescent="0.2">
      <c r="B60" s="29"/>
      <c r="C60" s="18"/>
      <c r="D60" s="18"/>
      <c r="E60" s="16"/>
      <c r="F60" s="34"/>
      <c r="G60" s="17"/>
    </row>
    <row r="61" spans="2:13" s="15" customFormat="1" x14ac:dyDescent="0.2">
      <c r="B61" s="29"/>
      <c r="C61" s="18"/>
      <c r="D61" s="18"/>
      <c r="E61" s="16"/>
      <c r="F61" s="34"/>
      <c r="G61" s="17"/>
    </row>
    <row r="62" spans="2:13" s="15" customFormat="1" x14ac:dyDescent="0.2">
      <c r="B62" s="17"/>
      <c r="E62" s="17"/>
      <c r="G62" s="17"/>
    </row>
    <row r="63" spans="2:13" s="15" customFormat="1" x14ac:dyDescent="0.2">
      <c r="B63" s="17"/>
      <c r="E63" s="17"/>
      <c r="G63" s="17"/>
    </row>
    <row r="64" spans="2:13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13" s="15" customFormat="1" x14ac:dyDescent="0.2">
      <c r="B81" s="17"/>
      <c r="E81" s="17"/>
      <c r="G81" s="17"/>
    </row>
    <row r="82" spans="2:13" s="15" customFormat="1" x14ac:dyDescent="0.2">
      <c r="B82" s="17"/>
      <c r="E82" s="17"/>
      <c r="G82" s="17"/>
    </row>
    <row r="83" spans="2:13" s="15" customFormat="1" x14ac:dyDescent="0.2">
      <c r="B83" s="17"/>
      <c r="E83" s="17"/>
      <c r="G83" s="17"/>
    </row>
    <row r="84" spans="2:13" s="15" customFormat="1" x14ac:dyDescent="0.2">
      <c r="B84" s="17"/>
      <c r="E84" s="17"/>
      <c r="G84" s="17"/>
    </row>
    <row r="85" spans="2:13" s="15" customFormat="1" x14ac:dyDescent="0.2">
      <c r="B85" s="17"/>
      <c r="E85" s="17"/>
      <c r="G85" s="17"/>
    </row>
    <row r="86" spans="2:13" s="15" customFormat="1" x14ac:dyDescent="0.2">
      <c r="B86" s="17"/>
      <c r="E86" s="17"/>
      <c r="G86" s="17"/>
    </row>
    <row r="87" spans="2:13" s="15" customFormat="1" x14ac:dyDescent="0.2">
      <c r="B87" s="17"/>
      <c r="E87" s="17"/>
      <c r="G87" s="17"/>
      <c r="I87" s="17"/>
    </row>
    <row r="88" spans="2:13" s="15" customFormat="1" x14ac:dyDescent="0.2">
      <c r="B88" s="17"/>
      <c r="E88" s="17"/>
      <c r="G88" s="17"/>
      <c r="I88" s="17"/>
    </row>
    <row r="89" spans="2:13" s="15" customFormat="1" x14ac:dyDescent="0.2">
      <c r="B89" s="17"/>
      <c r="E89" s="17"/>
      <c r="G89" s="17"/>
      <c r="H89" s="17"/>
      <c r="I89" s="17"/>
    </row>
    <row r="90" spans="2:13" s="15" customFormat="1" x14ac:dyDescent="0.2">
      <c r="B90" s="17"/>
      <c r="E90" s="17"/>
      <c r="G90" s="17"/>
      <c r="I90" s="17"/>
    </row>
    <row r="91" spans="2:13" s="15" customFormat="1" x14ac:dyDescent="0.2">
      <c r="B91" s="17"/>
      <c r="E91" s="17"/>
      <c r="G91" s="17"/>
      <c r="I91" s="17"/>
    </row>
    <row r="92" spans="2:13" s="15" customFormat="1" x14ac:dyDescent="0.2">
      <c r="B92" s="17"/>
      <c r="E92" s="17"/>
      <c r="G92" s="17"/>
      <c r="I92" s="17"/>
    </row>
    <row r="93" spans="2:13" s="15" customFormat="1" x14ac:dyDescent="0.2">
      <c r="B93" s="17"/>
      <c r="E93" s="17"/>
      <c r="G93" s="17"/>
      <c r="I93" s="17"/>
    </row>
    <row r="94" spans="2:13" s="15" customFormat="1" x14ac:dyDescent="0.2">
      <c r="B94" s="17"/>
      <c r="E94" s="17"/>
      <c r="G94" s="17"/>
      <c r="I94" s="17"/>
      <c r="K94" s="17"/>
      <c r="L94" s="17"/>
      <c r="M94" s="17"/>
    </row>
  </sheetData>
  <sheetProtection algorithmName="SHA-512" hashValue="MkPvWh0WJgLP5w6t6JY0s2v+Z7XjhJfUnB7ouGKvbMDQDlmqVDSipaSFhr8xWR+mFIhyLRZSTavZixlSJzEv8w==" saltValue="SnbkL9e0iBu5WgMPI2hTvw==" spinCount="100000" sheet="1" objects="1" scenarios="1"/>
  <mergeCells count="4">
    <mergeCell ref="B14:F14"/>
    <mergeCell ref="B29:F29"/>
    <mergeCell ref="B46:F46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32"/>
  <dimension ref="A1:G343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4" customWidth="1"/>
    <col min="2" max="2" width="38.140625" style="3" customWidth="1"/>
    <col min="3" max="3" width="21.42578125" style="1" hidden="1" customWidth="1"/>
    <col min="4" max="4" width="32.7109375" style="1" customWidth="1"/>
    <col min="5" max="5" width="28.7109375" style="5" customWidth="1"/>
    <col min="6" max="6" width="12.7109375" style="5" customWidth="1"/>
    <col min="7" max="7" width="3.5703125" style="1" customWidth="1"/>
    <col min="8" max="16384" width="9.140625" style="1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27">
        <v>28</v>
      </c>
    </row>
    <row r="4" spans="1:7" ht="15" customHeight="1" x14ac:dyDescent="0.2">
      <c r="F4" s="528"/>
    </row>
    <row r="5" spans="1:7" ht="15" customHeight="1" thickBot="1" x14ac:dyDescent="0.25">
      <c r="F5" s="529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7" t="s">
        <v>342</v>
      </c>
    </row>
    <row r="10" spans="1:7" ht="15" customHeight="1" x14ac:dyDescent="0.2">
      <c r="B10" s="12" t="s">
        <v>1320</v>
      </c>
    </row>
    <row r="11" spans="1:7" ht="15" customHeight="1" x14ac:dyDescent="0.2">
      <c r="B11" s="12" t="s">
        <v>1321</v>
      </c>
    </row>
    <row r="12" spans="1:7" ht="15" customHeight="1" x14ac:dyDescent="0.2">
      <c r="B12" s="41" t="s">
        <v>650</v>
      </c>
    </row>
    <row r="13" spans="1:7" ht="27" customHeight="1" thickBot="1" x14ac:dyDescent="0.25">
      <c r="B13" s="525" t="s">
        <v>235</v>
      </c>
      <c r="C13" s="526"/>
      <c r="D13" s="526"/>
      <c r="E13" s="526"/>
      <c r="F13" s="526"/>
    </row>
    <row r="14" spans="1:7" ht="15" customHeight="1" thickBot="1" x14ac:dyDescent="0.25">
      <c r="A14" s="6"/>
      <c r="B14" s="8" t="s">
        <v>236</v>
      </c>
      <c r="C14" s="9"/>
      <c r="D14" s="9" t="s">
        <v>597</v>
      </c>
      <c r="E14" s="9" t="s">
        <v>237</v>
      </c>
      <c r="F14" s="10" t="s">
        <v>238</v>
      </c>
      <c r="G14" s="4" t="s">
        <v>239</v>
      </c>
    </row>
    <row r="15" spans="1:7" ht="15" customHeight="1" x14ac:dyDescent="0.2">
      <c r="A15" s="6"/>
      <c r="B15" s="83" t="s">
        <v>608</v>
      </c>
      <c r="C15" s="340"/>
      <c r="D15" s="360" t="s">
        <v>498</v>
      </c>
      <c r="E15" s="361"/>
      <c r="F15" s="362"/>
      <c r="G15" s="4"/>
    </row>
    <row r="16" spans="1:7" ht="15" customHeight="1" x14ac:dyDescent="0.2">
      <c r="A16" s="6"/>
      <c r="B16" s="55" t="s">
        <v>253</v>
      </c>
      <c r="C16" s="342"/>
      <c r="D16" s="363" t="s">
        <v>391</v>
      </c>
      <c r="E16" s="364"/>
      <c r="F16" s="365"/>
    </row>
    <row r="17" spans="1:6" ht="15" customHeight="1" x14ac:dyDescent="0.2">
      <c r="A17" s="6"/>
      <c r="B17" s="55" t="s">
        <v>256</v>
      </c>
      <c r="C17" s="342"/>
      <c r="D17" s="363" t="s">
        <v>461</v>
      </c>
      <c r="E17" s="364" t="s">
        <v>1169</v>
      </c>
      <c r="F17" s="365"/>
    </row>
    <row r="18" spans="1:6" ht="15" customHeight="1" x14ac:dyDescent="0.2">
      <c r="A18" s="6"/>
      <c r="B18" s="55" t="s">
        <v>258</v>
      </c>
      <c r="C18" s="342"/>
      <c r="D18" s="363" t="s">
        <v>604</v>
      </c>
      <c r="E18" s="364"/>
      <c r="F18" s="365"/>
    </row>
    <row r="19" spans="1:6" ht="15" customHeight="1" thickBot="1" x14ac:dyDescent="0.25">
      <c r="A19" s="6"/>
      <c r="B19" s="68" t="s">
        <v>1101</v>
      </c>
      <c r="C19" s="354"/>
      <c r="D19" s="367"/>
      <c r="E19" s="368"/>
      <c r="F19" s="369"/>
    </row>
    <row r="20" spans="1:6" ht="15" customHeight="1" x14ac:dyDescent="0.2">
      <c r="A20" s="6"/>
      <c r="B20" s="2"/>
      <c r="C20" s="13"/>
      <c r="D20" s="13"/>
    </row>
    <row r="21" spans="1:6" ht="15" customHeight="1" thickBot="1" x14ac:dyDescent="0.25">
      <c r="A21" s="6"/>
      <c r="B21" s="525" t="s">
        <v>245</v>
      </c>
      <c r="C21" s="526"/>
      <c r="D21" s="526"/>
      <c r="E21" s="526"/>
      <c r="F21" s="526"/>
    </row>
    <row r="22" spans="1:6" ht="15" customHeight="1" thickBot="1" x14ac:dyDescent="0.25">
      <c r="A22" s="6"/>
      <c r="B22" s="8" t="s">
        <v>236</v>
      </c>
      <c r="C22" s="9"/>
      <c r="D22" s="9" t="s">
        <v>597</v>
      </c>
      <c r="E22" s="9" t="s">
        <v>237</v>
      </c>
      <c r="F22" s="10" t="s">
        <v>238</v>
      </c>
    </row>
    <row r="23" spans="1:6" ht="15" customHeight="1" x14ac:dyDescent="0.2">
      <c r="A23" s="6"/>
      <c r="B23" s="83" t="s">
        <v>255</v>
      </c>
      <c r="C23" s="340"/>
      <c r="D23" s="360" t="s">
        <v>376</v>
      </c>
      <c r="E23" s="361"/>
      <c r="F23" s="362">
        <v>2000</v>
      </c>
    </row>
    <row r="24" spans="1:6" ht="15" customHeight="1" x14ac:dyDescent="0.2">
      <c r="A24" s="6"/>
      <c r="B24" s="55" t="s">
        <v>241</v>
      </c>
      <c r="C24" s="342"/>
      <c r="D24" s="363" t="s">
        <v>368</v>
      </c>
      <c r="E24" s="364"/>
      <c r="F24" s="365">
        <v>4000</v>
      </c>
    </row>
    <row r="25" spans="1:6" ht="15" customHeight="1" x14ac:dyDescent="0.2">
      <c r="A25" s="6"/>
      <c r="B25" s="55" t="s">
        <v>265</v>
      </c>
      <c r="C25" s="342"/>
      <c r="D25" s="363" t="s">
        <v>382</v>
      </c>
      <c r="E25" s="364"/>
      <c r="F25" s="365">
        <v>8000</v>
      </c>
    </row>
    <row r="26" spans="1:6" ht="15" customHeight="1" x14ac:dyDescent="0.2">
      <c r="A26" s="6"/>
      <c r="B26" s="55" t="s">
        <v>343</v>
      </c>
      <c r="C26" s="342"/>
      <c r="D26" s="363" t="s">
        <v>390</v>
      </c>
      <c r="E26" s="364"/>
      <c r="F26" s="365">
        <v>8000</v>
      </c>
    </row>
    <row r="27" spans="1:6" ht="15" customHeight="1" x14ac:dyDescent="0.2">
      <c r="A27" s="6"/>
      <c r="B27" s="55" t="s">
        <v>266</v>
      </c>
      <c r="C27" s="342"/>
      <c r="D27" s="363" t="s">
        <v>384</v>
      </c>
      <c r="E27" s="364"/>
      <c r="F27" s="365">
        <v>8000</v>
      </c>
    </row>
    <row r="28" spans="1:6" ht="15" customHeight="1" x14ac:dyDescent="0.2">
      <c r="A28" s="6"/>
      <c r="B28" s="55" t="s">
        <v>251</v>
      </c>
      <c r="C28" s="342"/>
      <c r="D28" s="363" t="s">
        <v>541</v>
      </c>
      <c r="E28" s="364"/>
      <c r="F28" s="365">
        <v>8000</v>
      </c>
    </row>
    <row r="29" spans="1:6" ht="15" customHeight="1" x14ac:dyDescent="0.2">
      <c r="A29" s="6"/>
      <c r="B29" s="55" t="s">
        <v>614</v>
      </c>
      <c r="C29" s="342"/>
      <c r="D29" s="363" t="s">
        <v>388</v>
      </c>
      <c r="E29" s="364" t="s">
        <v>1247</v>
      </c>
      <c r="F29" s="365">
        <v>8000</v>
      </c>
    </row>
    <row r="30" spans="1:6" ht="15" customHeight="1" x14ac:dyDescent="0.2">
      <c r="A30" s="6"/>
      <c r="B30" s="55" t="s">
        <v>263</v>
      </c>
      <c r="C30" s="342"/>
      <c r="D30" s="363" t="s">
        <v>386</v>
      </c>
      <c r="E30" s="364" t="s">
        <v>813</v>
      </c>
      <c r="F30" s="365">
        <v>8000</v>
      </c>
    </row>
    <row r="31" spans="1:6" ht="15" customHeight="1" x14ac:dyDescent="0.2">
      <c r="A31" s="6"/>
      <c r="B31" s="55" t="s">
        <v>263</v>
      </c>
      <c r="C31" s="342"/>
      <c r="D31" s="363" t="s">
        <v>402</v>
      </c>
      <c r="E31" s="364" t="s">
        <v>674</v>
      </c>
      <c r="F31" s="365">
        <v>8000</v>
      </c>
    </row>
    <row r="32" spans="1:6" ht="15" customHeight="1" x14ac:dyDescent="0.2">
      <c r="A32" s="6"/>
      <c r="B32" s="55" t="s">
        <v>263</v>
      </c>
      <c r="C32" s="342"/>
      <c r="D32" s="363" t="s">
        <v>524</v>
      </c>
      <c r="E32" s="364" t="s">
        <v>675</v>
      </c>
      <c r="F32" s="365">
        <v>8000</v>
      </c>
    </row>
    <row r="33" spans="1:7" ht="15" customHeight="1" thickBot="1" x14ac:dyDescent="0.25">
      <c r="A33" s="6"/>
      <c r="B33" s="68" t="s">
        <v>1101</v>
      </c>
      <c r="C33" s="354"/>
      <c r="D33" s="366"/>
      <c r="E33" s="370"/>
      <c r="F33" s="370"/>
      <c r="G33" s="4"/>
    </row>
    <row r="34" spans="1:7" ht="15" customHeight="1" x14ac:dyDescent="0.2">
      <c r="A34" s="6"/>
      <c r="B34" s="11"/>
      <c r="C34" s="11"/>
      <c r="D34" s="11"/>
      <c r="G34" s="4"/>
    </row>
    <row r="35" spans="1:7" ht="15" customHeight="1" thickBot="1" x14ac:dyDescent="0.25">
      <c r="A35" s="6"/>
      <c r="B35" s="525" t="s">
        <v>252</v>
      </c>
      <c r="C35" s="526"/>
      <c r="D35" s="526"/>
      <c r="E35" s="526"/>
      <c r="F35" s="526"/>
      <c r="G35" s="4"/>
    </row>
    <row r="36" spans="1:7" ht="15" customHeight="1" thickBot="1" x14ac:dyDescent="0.25">
      <c r="A36" s="6"/>
      <c r="B36" s="8" t="s">
        <v>236</v>
      </c>
      <c r="C36" s="9"/>
      <c r="D36" s="9" t="s">
        <v>597</v>
      </c>
      <c r="E36" s="9" t="s">
        <v>237</v>
      </c>
      <c r="F36" s="10" t="s">
        <v>238</v>
      </c>
      <c r="G36" s="4"/>
    </row>
    <row r="37" spans="1:7" ht="15" customHeight="1" x14ac:dyDescent="0.2">
      <c r="A37" s="6"/>
      <c r="B37" s="83" t="s">
        <v>363</v>
      </c>
      <c r="C37" s="340"/>
      <c r="D37" s="360" t="s">
        <v>534</v>
      </c>
      <c r="E37" s="361"/>
      <c r="F37" s="371"/>
      <c r="G37" s="4"/>
    </row>
    <row r="38" spans="1:7" ht="15" customHeight="1" x14ac:dyDescent="0.2">
      <c r="A38" s="6"/>
      <c r="B38" s="55" t="s">
        <v>254</v>
      </c>
      <c r="C38" s="342"/>
      <c r="D38" s="363" t="s">
        <v>567</v>
      </c>
      <c r="E38" s="364"/>
      <c r="F38" s="372"/>
      <c r="G38" s="4"/>
    </row>
    <row r="39" spans="1:7" ht="15" customHeight="1" thickBot="1" x14ac:dyDescent="0.25">
      <c r="A39" s="6"/>
      <c r="B39" s="68" t="s">
        <v>1101</v>
      </c>
      <c r="C39" s="354"/>
      <c r="D39" s="373"/>
      <c r="E39" s="370"/>
      <c r="F39" s="370"/>
    </row>
    <row r="40" spans="1:7" x14ac:dyDescent="0.2">
      <c r="A40" s="6"/>
      <c r="B40" s="2"/>
      <c r="C40" s="13"/>
      <c r="D40" s="13"/>
    </row>
    <row r="41" spans="1:7" x14ac:dyDescent="0.2">
      <c r="A41" s="6"/>
      <c r="B41" s="2"/>
      <c r="C41" s="13"/>
      <c r="D41" s="13"/>
    </row>
    <row r="42" spans="1:7" x14ac:dyDescent="0.2">
      <c r="A42" s="6"/>
      <c r="B42" s="2"/>
      <c r="C42" s="13"/>
      <c r="D42" s="13"/>
    </row>
    <row r="43" spans="1:7" x14ac:dyDescent="0.2">
      <c r="A43" s="6"/>
      <c r="B43" s="2"/>
      <c r="C43" s="13"/>
      <c r="D43" s="13"/>
    </row>
    <row r="44" spans="1:7" x14ac:dyDescent="0.2">
      <c r="A44" s="6"/>
      <c r="B44" s="2"/>
      <c r="C44" s="13"/>
      <c r="D44" s="13"/>
    </row>
    <row r="45" spans="1:7" ht="28.5" customHeight="1" x14ac:dyDescent="0.2">
      <c r="A45" s="6"/>
      <c r="B45" s="2"/>
      <c r="C45" s="13"/>
      <c r="D45" s="13"/>
    </row>
    <row r="46" spans="1:7" x14ac:dyDescent="0.2">
      <c r="A46" s="6"/>
      <c r="B46" s="2"/>
      <c r="C46" s="13"/>
      <c r="D46" s="13"/>
    </row>
    <row r="47" spans="1:7" x14ac:dyDescent="0.2">
      <c r="A47" s="6"/>
      <c r="B47" s="2"/>
      <c r="C47" s="13"/>
      <c r="D47" s="13"/>
    </row>
    <row r="48" spans="1:7" x14ac:dyDescent="0.2">
      <c r="A48" s="6"/>
      <c r="B48" s="2"/>
      <c r="C48" s="13"/>
      <c r="D48" s="13"/>
    </row>
    <row r="49" spans="1:4" x14ac:dyDescent="0.2">
      <c r="A49" s="6"/>
      <c r="B49" s="2"/>
      <c r="C49" s="13"/>
      <c r="D49" s="13"/>
    </row>
    <row r="50" spans="1:4" x14ac:dyDescent="0.2">
      <c r="A50" s="6"/>
      <c r="B50" s="2"/>
      <c r="C50" s="13"/>
      <c r="D50" s="13"/>
    </row>
    <row r="51" spans="1:4" x14ac:dyDescent="0.2">
      <c r="A51" s="6"/>
      <c r="B51" s="2"/>
      <c r="C51" s="13"/>
      <c r="D51" s="13"/>
    </row>
    <row r="52" spans="1:4" x14ac:dyDescent="0.2">
      <c r="A52" s="6"/>
      <c r="B52" s="2"/>
      <c r="C52" s="13"/>
      <c r="D52" s="13"/>
    </row>
    <row r="53" spans="1:4" x14ac:dyDescent="0.2">
      <c r="A53" s="6"/>
      <c r="B53" s="2"/>
      <c r="C53" s="13"/>
      <c r="D53" s="13"/>
    </row>
    <row r="54" spans="1:4" x14ac:dyDescent="0.2">
      <c r="A54" s="6"/>
      <c r="B54" s="2"/>
      <c r="C54" s="13"/>
      <c r="D54" s="13"/>
    </row>
    <row r="55" spans="1:4" x14ac:dyDescent="0.2">
      <c r="A55" s="6"/>
      <c r="B55" s="2"/>
      <c r="C55" s="13"/>
      <c r="D55" s="13"/>
    </row>
    <row r="56" spans="1:4" x14ac:dyDescent="0.2">
      <c r="A56" s="6"/>
      <c r="B56" s="2"/>
      <c r="C56" s="13"/>
      <c r="D56" s="13"/>
    </row>
    <row r="57" spans="1:4" x14ac:dyDescent="0.2">
      <c r="A57" s="6"/>
      <c r="B57" s="2"/>
      <c r="C57" s="13"/>
      <c r="D57" s="13"/>
    </row>
    <row r="58" spans="1:4" x14ac:dyDescent="0.2">
      <c r="A58" s="6"/>
      <c r="B58" s="2"/>
      <c r="C58" s="13"/>
      <c r="D58" s="13"/>
    </row>
    <row r="59" spans="1:4" x14ac:dyDescent="0.2">
      <c r="A59" s="6"/>
      <c r="B59" s="2"/>
      <c r="C59" s="13"/>
      <c r="D59" s="13"/>
    </row>
    <row r="60" spans="1:4" x14ac:dyDescent="0.2">
      <c r="A60" s="6"/>
      <c r="C60" s="13"/>
      <c r="D60" s="13"/>
    </row>
    <row r="61" spans="1:4" x14ac:dyDescent="0.2">
      <c r="B61" s="2"/>
      <c r="C61" s="13"/>
      <c r="D61" s="13"/>
    </row>
    <row r="62" spans="1:4" x14ac:dyDescent="0.2">
      <c r="B62" s="2"/>
      <c r="C62" s="13"/>
      <c r="D62" s="13"/>
    </row>
    <row r="70" spans="1:6" x14ac:dyDescent="0.2">
      <c r="B70" s="2"/>
      <c r="C70" s="13"/>
      <c r="D70" s="13"/>
    </row>
    <row r="71" spans="1:6" x14ac:dyDescent="0.2">
      <c r="A71" s="6"/>
      <c r="B71" s="2"/>
      <c r="C71" s="13"/>
      <c r="D71" s="13"/>
    </row>
    <row r="72" spans="1:6" x14ac:dyDescent="0.2">
      <c r="A72" s="6"/>
      <c r="B72" s="2"/>
      <c r="C72" s="13"/>
      <c r="D72" s="13"/>
    </row>
    <row r="73" spans="1:6" x14ac:dyDescent="0.2">
      <c r="A73" s="13"/>
      <c r="B73" s="2"/>
      <c r="C73" s="13"/>
      <c r="D73" s="13"/>
    </row>
    <row r="74" spans="1:6" x14ac:dyDescent="0.2">
      <c r="A74" s="5"/>
      <c r="B74" s="2"/>
      <c r="C74" s="13"/>
      <c r="D74" s="13"/>
    </row>
    <row r="75" spans="1:6" x14ac:dyDescent="0.2">
      <c r="A75" s="5"/>
    </row>
    <row r="76" spans="1:6" x14ac:dyDescent="0.2">
      <c r="A76" s="5"/>
      <c r="C76" s="13"/>
      <c r="D76" s="13"/>
    </row>
    <row r="77" spans="1:6" x14ac:dyDescent="0.2">
      <c r="A77" s="5"/>
      <c r="B77" s="2"/>
      <c r="C77" s="13"/>
      <c r="D77" s="13"/>
    </row>
    <row r="78" spans="1:6" x14ac:dyDescent="0.2">
      <c r="A78" s="5"/>
      <c r="B78" s="5"/>
      <c r="E78" s="1"/>
      <c r="F78" s="1"/>
    </row>
    <row r="79" spans="1:6" x14ac:dyDescent="0.2">
      <c r="A79" s="5"/>
      <c r="B79" s="1"/>
      <c r="E79" s="1"/>
      <c r="F79" s="1"/>
    </row>
    <row r="80" spans="1:6" x14ac:dyDescent="0.2">
      <c r="A80" s="5"/>
      <c r="B80" s="1"/>
      <c r="E80" s="1"/>
      <c r="F80" s="1"/>
    </row>
    <row r="81" spans="1:6" x14ac:dyDescent="0.2">
      <c r="A81" s="5"/>
      <c r="B81" s="1"/>
      <c r="E81" s="1"/>
      <c r="F81" s="1"/>
    </row>
    <row r="82" spans="1:6" x14ac:dyDescent="0.2">
      <c r="A82" s="5"/>
      <c r="B82" s="1"/>
      <c r="E82" s="1"/>
      <c r="F82" s="1"/>
    </row>
    <row r="83" spans="1:6" x14ac:dyDescent="0.2">
      <c r="A83" s="5"/>
      <c r="B83" s="1"/>
      <c r="E83" s="1"/>
      <c r="F83" s="1"/>
    </row>
    <row r="84" spans="1:6" x14ac:dyDescent="0.2">
      <c r="A84" s="5"/>
      <c r="B84" s="1"/>
      <c r="E84" s="1"/>
      <c r="F84" s="1"/>
    </row>
    <row r="85" spans="1:6" x14ac:dyDescent="0.2">
      <c r="A85" s="5"/>
      <c r="B85" s="1"/>
      <c r="E85" s="1"/>
      <c r="F85" s="1"/>
    </row>
    <row r="86" spans="1:6" x14ac:dyDescent="0.2">
      <c r="A86" s="5"/>
      <c r="B86" s="1"/>
      <c r="E86" s="1"/>
      <c r="F86" s="1"/>
    </row>
    <row r="87" spans="1:6" x14ac:dyDescent="0.2">
      <c r="A87" s="5"/>
      <c r="B87" s="1"/>
      <c r="E87" s="1"/>
      <c r="F87" s="1"/>
    </row>
    <row r="88" spans="1:6" x14ac:dyDescent="0.2">
      <c r="A88" s="5"/>
      <c r="B88" s="1"/>
      <c r="E88" s="1"/>
      <c r="F88" s="1"/>
    </row>
    <row r="89" spans="1:6" x14ac:dyDescent="0.2">
      <c r="A89" s="1"/>
      <c r="B89" s="1"/>
      <c r="E89" s="1"/>
      <c r="F89" s="1"/>
    </row>
    <row r="90" spans="1:6" x14ac:dyDescent="0.2">
      <c r="A90" s="1"/>
      <c r="B90" s="1"/>
      <c r="E90" s="1"/>
      <c r="F90" s="1"/>
    </row>
    <row r="91" spans="1:6" x14ac:dyDescent="0.2">
      <c r="B91" s="1"/>
      <c r="E91" s="1"/>
      <c r="F91" s="1"/>
    </row>
    <row r="92" spans="1:6" x14ac:dyDescent="0.2">
      <c r="B92" s="1"/>
      <c r="E92" s="1"/>
      <c r="F92" s="1"/>
    </row>
    <row r="93" spans="1:6" x14ac:dyDescent="0.2">
      <c r="B93" s="1"/>
      <c r="E93" s="1"/>
      <c r="F93" s="1"/>
    </row>
    <row r="94" spans="1:6" x14ac:dyDescent="0.2">
      <c r="B94" s="5"/>
      <c r="E94" s="1"/>
      <c r="F94" s="1"/>
    </row>
    <row r="95" spans="1:6" x14ac:dyDescent="0.2">
      <c r="B95" s="5"/>
      <c r="E95" s="1"/>
      <c r="F95" s="1"/>
    </row>
    <row r="218" spans="7:7" x14ac:dyDescent="0.2">
      <c r="G218" s="4"/>
    </row>
    <row r="219" spans="7:7" x14ac:dyDescent="0.2">
      <c r="G219" s="4"/>
    </row>
    <row r="220" spans="7:7" x14ac:dyDescent="0.2">
      <c r="G220" s="4"/>
    </row>
    <row r="221" spans="7:7" x14ac:dyDescent="0.2">
      <c r="G221" s="4"/>
    </row>
    <row r="222" spans="7:7" x14ac:dyDescent="0.2">
      <c r="G222" s="4"/>
    </row>
    <row r="223" spans="7:7" x14ac:dyDescent="0.2">
      <c r="G223" s="4"/>
    </row>
    <row r="224" spans="7:7" x14ac:dyDescent="0.2">
      <c r="G224" s="4"/>
    </row>
    <row r="225" spans="7:7" x14ac:dyDescent="0.2">
      <c r="G225" s="4"/>
    </row>
    <row r="226" spans="7:7" x14ac:dyDescent="0.2">
      <c r="G226" s="4"/>
    </row>
    <row r="227" spans="7:7" x14ac:dyDescent="0.2">
      <c r="G227" s="4"/>
    </row>
    <row r="228" spans="7:7" x14ac:dyDescent="0.2">
      <c r="G228" s="4"/>
    </row>
    <row r="229" spans="7:7" x14ac:dyDescent="0.2">
      <c r="G229" s="4"/>
    </row>
    <row r="230" spans="7:7" x14ac:dyDescent="0.2">
      <c r="G230" s="4"/>
    </row>
    <row r="231" spans="7:7" x14ac:dyDescent="0.2">
      <c r="G231" s="4"/>
    </row>
    <row r="232" spans="7:7" x14ac:dyDescent="0.2">
      <c r="G232" s="4"/>
    </row>
    <row r="233" spans="7:7" x14ac:dyDescent="0.2">
      <c r="G233" s="4"/>
    </row>
    <row r="234" spans="7:7" x14ac:dyDescent="0.2">
      <c r="G234" s="4"/>
    </row>
    <row r="235" spans="7:7" x14ac:dyDescent="0.2">
      <c r="G235" s="4"/>
    </row>
    <row r="236" spans="7:7" x14ac:dyDescent="0.2">
      <c r="G236" s="4"/>
    </row>
    <row r="237" spans="7:7" x14ac:dyDescent="0.2">
      <c r="G237" s="4"/>
    </row>
    <row r="238" spans="7:7" x14ac:dyDescent="0.2">
      <c r="G238" s="4"/>
    </row>
    <row r="239" spans="7:7" x14ac:dyDescent="0.2">
      <c r="G239" s="4"/>
    </row>
    <row r="240" spans="7:7" x14ac:dyDescent="0.2">
      <c r="G240" s="4"/>
    </row>
    <row r="241" spans="7:7" x14ac:dyDescent="0.2">
      <c r="G241" s="4"/>
    </row>
    <row r="242" spans="7:7" x14ac:dyDescent="0.2">
      <c r="G242" s="4"/>
    </row>
    <row r="243" spans="7:7" x14ac:dyDescent="0.2">
      <c r="G243" s="4"/>
    </row>
    <row r="244" spans="7:7" x14ac:dyDescent="0.2">
      <c r="G244" s="4"/>
    </row>
    <row r="245" spans="7:7" x14ac:dyDescent="0.2">
      <c r="G245" s="4"/>
    </row>
    <row r="246" spans="7:7" x14ac:dyDescent="0.2">
      <c r="G246" s="4"/>
    </row>
    <row r="247" spans="7:7" x14ac:dyDescent="0.2">
      <c r="G247" s="4"/>
    </row>
    <row r="248" spans="7:7" x14ac:dyDescent="0.2">
      <c r="G248" s="4"/>
    </row>
    <row r="249" spans="7:7" x14ac:dyDescent="0.2">
      <c r="G249" s="4"/>
    </row>
    <row r="250" spans="7:7" x14ac:dyDescent="0.2">
      <c r="G250" s="4"/>
    </row>
    <row r="251" spans="7:7" x14ac:dyDescent="0.2">
      <c r="G251" s="4"/>
    </row>
    <row r="252" spans="7:7" x14ac:dyDescent="0.2">
      <c r="G252" s="4"/>
    </row>
    <row r="253" spans="7:7" x14ac:dyDescent="0.2">
      <c r="G253" s="4"/>
    </row>
    <row r="254" spans="7:7" x14ac:dyDescent="0.2">
      <c r="G254" s="4"/>
    </row>
    <row r="255" spans="7:7" x14ac:dyDescent="0.2">
      <c r="G255" s="4"/>
    </row>
    <row r="256" spans="7:7" x14ac:dyDescent="0.2">
      <c r="G256" s="4"/>
    </row>
    <row r="257" spans="7:7" x14ac:dyDescent="0.2">
      <c r="G257" s="4"/>
    </row>
    <row r="258" spans="7:7" x14ac:dyDescent="0.2">
      <c r="G258" s="4"/>
    </row>
    <row r="259" spans="7:7" x14ac:dyDescent="0.2">
      <c r="G259" s="4"/>
    </row>
    <row r="260" spans="7:7" x14ac:dyDescent="0.2">
      <c r="G260" s="4"/>
    </row>
    <row r="261" spans="7:7" x14ac:dyDescent="0.2">
      <c r="G261" s="4"/>
    </row>
    <row r="262" spans="7:7" x14ac:dyDescent="0.2">
      <c r="G262" s="4"/>
    </row>
    <row r="263" spans="7:7" x14ac:dyDescent="0.2">
      <c r="G263" s="4"/>
    </row>
    <row r="264" spans="7:7" x14ac:dyDescent="0.2">
      <c r="G264" s="4"/>
    </row>
    <row r="265" spans="7:7" x14ac:dyDescent="0.2">
      <c r="G265" s="4"/>
    </row>
    <row r="266" spans="7:7" x14ac:dyDescent="0.2">
      <c r="G266" s="4"/>
    </row>
    <row r="267" spans="7:7" x14ac:dyDescent="0.2">
      <c r="G267" s="4"/>
    </row>
    <row r="268" spans="7:7" x14ac:dyDescent="0.2">
      <c r="G268" s="4"/>
    </row>
    <row r="269" spans="7:7" x14ac:dyDescent="0.2">
      <c r="G269" s="4"/>
    </row>
    <row r="270" spans="7:7" x14ac:dyDescent="0.2">
      <c r="G270" s="4"/>
    </row>
    <row r="271" spans="7:7" x14ac:dyDescent="0.2">
      <c r="G271" s="4"/>
    </row>
    <row r="272" spans="7:7" x14ac:dyDescent="0.2">
      <c r="G272" s="4"/>
    </row>
    <row r="273" spans="7:7" x14ac:dyDescent="0.2">
      <c r="G273" s="4"/>
    </row>
    <row r="274" spans="7:7" x14ac:dyDescent="0.2">
      <c r="G274" s="4"/>
    </row>
    <row r="275" spans="7:7" x14ac:dyDescent="0.2">
      <c r="G275" s="4"/>
    </row>
    <row r="276" spans="7:7" x14ac:dyDescent="0.2">
      <c r="G276" s="4"/>
    </row>
    <row r="277" spans="7:7" x14ac:dyDescent="0.2">
      <c r="G277" s="4"/>
    </row>
    <row r="278" spans="7:7" x14ac:dyDescent="0.2">
      <c r="G278" s="4"/>
    </row>
    <row r="279" spans="7:7" x14ac:dyDescent="0.2">
      <c r="G279" s="4"/>
    </row>
    <row r="280" spans="7:7" x14ac:dyDescent="0.2">
      <c r="G280" s="4"/>
    </row>
    <row r="281" spans="7:7" x14ac:dyDescent="0.2">
      <c r="G281" s="4"/>
    </row>
    <row r="282" spans="7:7" x14ac:dyDescent="0.2">
      <c r="G282" s="4"/>
    </row>
    <row r="283" spans="7:7" x14ac:dyDescent="0.2">
      <c r="G283" s="4"/>
    </row>
    <row r="284" spans="7:7" x14ac:dyDescent="0.2">
      <c r="G284" s="4"/>
    </row>
    <row r="285" spans="7:7" x14ac:dyDescent="0.2">
      <c r="G285" s="4"/>
    </row>
    <row r="286" spans="7:7" x14ac:dyDescent="0.2">
      <c r="G286" s="4"/>
    </row>
    <row r="287" spans="7:7" x14ac:dyDescent="0.2">
      <c r="G287" s="4"/>
    </row>
    <row r="288" spans="7:7" x14ac:dyDescent="0.2">
      <c r="G288" s="4"/>
    </row>
    <row r="289" spans="7:7" x14ac:dyDescent="0.2">
      <c r="G289" s="4"/>
    </row>
    <row r="290" spans="7:7" x14ac:dyDescent="0.2">
      <c r="G290" s="4"/>
    </row>
    <row r="291" spans="7:7" x14ac:dyDescent="0.2">
      <c r="G291" s="4"/>
    </row>
    <row r="292" spans="7:7" x14ac:dyDescent="0.2">
      <c r="G292" s="4"/>
    </row>
    <row r="293" spans="7:7" x14ac:dyDescent="0.2">
      <c r="G293" s="4"/>
    </row>
    <row r="294" spans="7:7" x14ac:dyDescent="0.2">
      <c r="G294" s="4"/>
    </row>
    <row r="295" spans="7:7" x14ac:dyDescent="0.2">
      <c r="G295" s="4"/>
    </row>
    <row r="296" spans="7:7" x14ac:dyDescent="0.2">
      <c r="G296" s="4"/>
    </row>
    <row r="297" spans="7:7" x14ac:dyDescent="0.2">
      <c r="G297" s="4"/>
    </row>
    <row r="298" spans="7:7" x14ac:dyDescent="0.2">
      <c r="G298" s="4"/>
    </row>
    <row r="299" spans="7:7" x14ac:dyDescent="0.2">
      <c r="G299" s="4"/>
    </row>
    <row r="300" spans="7:7" x14ac:dyDescent="0.2">
      <c r="G300" s="4"/>
    </row>
    <row r="301" spans="7:7" x14ac:dyDescent="0.2">
      <c r="G301" s="4"/>
    </row>
    <row r="302" spans="7:7" x14ac:dyDescent="0.2">
      <c r="G302" s="4"/>
    </row>
    <row r="303" spans="7:7" x14ac:dyDescent="0.2">
      <c r="G303" s="4"/>
    </row>
    <row r="304" spans="7:7" x14ac:dyDescent="0.2">
      <c r="G304" s="4"/>
    </row>
    <row r="305" spans="7:7" x14ac:dyDescent="0.2">
      <c r="G305" s="4"/>
    </row>
    <row r="306" spans="7:7" x14ac:dyDescent="0.2">
      <c r="G306" s="4"/>
    </row>
    <row r="307" spans="7:7" x14ac:dyDescent="0.2">
      <c r="G307" s="4"/>
    </row>
    <row r="308" spans="7:7" x14ac:dyDescent="0.2">
      <c r="G308" s="4"/>
    </row>
    <row r="309" spans="7:7" x14ac:dyDescent="0.2">
      <c r="G309" s="4"/>
    </row>
    <row r="310" spans="7:7" x14ac:dyDescent="0.2">
      <c r="G310" s="4"/>
    </row>
    <row r="311" spans="7:7" x14ac:dyDescent="0.2">
      <c r="G311" s="4"/>
    </row>
    <row r="312" spans="7:7" x14ac:dyDescent="0.2">
      <c r="G312" s="4"/>
    </row>
    <row r="313" spans="7:7" x14ac:dyDescent="0.2">
      <c r="G313" s="4"/>
    </row>
    <row r="314" spans="7:7" x14ac:dyDescent="0.2">
      <c r="G314" s="4"/>
    </row>
    <row r="315" spans="7:7" x14ac:dyDescent="0.2">
      <c r="G315" s="4"/>
    </row>
    <row r="316" spans="7:7" x14ac:dyDescent="0.2">
      <c r="G316" s="4"/>
    </row>
    <row r="317" spans="7:7" x14ac:dyDescent="0.2">
      <c r="G317" s="4"/>
    </row>
    <row r="318" spans="7:7" x14ac:dyDescent="0.2">
      <c r="G318" s="4"/>
    </row>
    <row r="319" spans="7:7" x14ac:dyDescent="0.2">
      <c r="G319" s="4"/>
    </row>
    <row r="320" spans="7:7" x14ac:dyDescent="0.2">
      <c r="G320" s="4"/>
    </row>
    <row r="321" spans="7:7" x14ac:dyDescent="0.2">
      <c r="G321" s="4"/>
    </row>
    <row r="322" spans="7:7" x14ac:dyDescent="0.2">
      <c r="G322" s="4"/>
    </row>
    <row r="323" spans="7:7" x14ac:dyDescent="0.2">
      <c r="G323" s="4"/>
    </row>
    <row r="324" spans="7:7" x14ac:dyDescent="0.2">
      <c r="G324" s="4"/>
    </row>
    <row r="325" spans="7:7" x14ac:dyDescent="0.2">
      <c r="G325" s="4"/>
    </row>
    <row r="326" spans="7:7" x14ac:dyDescent="0.2">
      <c r="G326" s="4"/>
    </row>
    <row r="327" spans="7:7" x14ac:dyDescent="0.2">
      <c r="G327" s="4"/>
    </row>
    <row r="328" spans="7:7" x14ac:dyDescent="0.2">
      <c r="G328" s="4"/>
    </row>
    <row r="329" spans="7:7" x14ac:dyDescent="0.2">
      <c r="G329" s="4"/>
    </row>
    <row r="330" spans="7:7" x14ac:dyDescent="0.2">
      <c r="G330" s="4"/>
    </row>
    <row r="331" spans="7:7" x14ac:dyDescent="0.2">
      <c r="G331" s="4"/>
    </row>
    <row r="332" spans="7:7" x14ac:dyDescent="0.2">
      <c r="G332" s="4"/>
    </row>
    <row r="333" spans="7:7" x14ac:dyDescent="0.2">
      <c r="G333" s="4"/>
    </row>
    <row r="334" spans="7:7" x14ac:dyDescent="0.2">
      <c r="G334" s="4"/>
    </row>
    <row r="335" spans="7:7" x14ac:dyDescent="0.2">
      <c r="G335" s="4"/>
    </row>
    <row r="336" spans="7:7" x14ac:dyDescent="0.2">
      <c r="G336" s="4"/>
    </row>
    <row r="337" spans="7:7" x14ac:dyDescent="0.2">
      <c r="G337" s="4"/>
    </row>
    <row r="338" spans="7:7" x14ac:dyDescent="0.2">
      <c r="G338" s="4"/>
    </row>
    <row r="339" spans="7:7" x14ac:dyDescent="0.2">
      <c r="G339" s="4"/>
    </row>
    <row r="340" spans="7:7" x14ac:dyDescent="0.2">
      <c r="G340" s="4"/>
    </row>
    <row r="341" spans="7:7" x14ac:dyDescent="0.2">
      <c r="G341" s="4"/>
    </row>
    <row r="342" spans="7:7" x14ac:dyDescent="0.2">
      <c r="G342" s="4"/>
    </row>
    <row r="343" spans="7:7" x14ac:dyDescent="0.2">
      <c r="G343" s="4"/>
    </row>
  </sheetData>
  <sheetProtection algorithmName="SHA-512" hashValue="sLOK1fp7lYcK+CqNBuecOfLKF3ztfrnSDGUZO2aLW3Lg2W/5tyzBig1Uc4cuuppMj6LPGDKwUb7nJqxovhVWZg==" saltValue="A9aLHGXf/rTdyZzQblFemg==" spinCount="100000" sheet="1" objects="1" scenarios="1"/>
  <mergeCells count="4">
    <mergeCell ref="B13:F13"/>
    <mergeCell ref="B21:F21"/>
    <mergeCell ref="B35:F35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5">
    <pageSetUpPr fitToPage="1"/>
  </sheetPr>
  <dimension ref="A1:G338"/>
  <sheetViews>
    <sheetView showGridLines="0" showRowColHeaders="0" zoomScaleNormal="10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16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570312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 t="s">
        <v>620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356</v>
      </c>
    </row>
    <row r="10" spans="1:7" x14ac:dyDescent="0.2">
      <c r="B10" s="92" t="s">
        <v>1128</v>
      </c>
    </row>
    <row r="11" spans="1:7" x14ac:dyDescent="0.2">
      <c r="B11" s="92" t="s">
        <v>1129</v>
      </c>
    </row>
    <row r="12" spans="1:7" x14ac:dyDescent="0.2">
      <c r="B12" s="92" t="s">
        <v>1130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464</v>
      </c>
      <c r="E16" s="332"/>
      <c r="F16" s="317"/>
      <c r="G16" s="15"/>
    </row>
    <row r="17" spans="1:7" ht="15" customHeight="1" x14ac:dyDescent="0.2">
      <c r="A17" s="18"/>
      <c r="B17" s="55" t="s">
        <v>244</v>
      </c>
      <c r="C17" s="342"/>
      <c r="D17" s="343" t="s">
        <v>463</v>
      </c>
      <c r="E17" s="403"/>
      <c r="F17" s="335"/>
      <c r="G17" s="15"/>
    </row>
    <row r="18" spans="1:7" ht="15" customHeight="1" x14ac:dyDescent="0.2">
      <c r="A18" s="18"/>
      <c r="B18" s="55" t="s">
        <v>253</v>
      </c>
      <c r="C18" s="342"/>
      <c r="D18" s="343" t="s">
        <v>465</v>
      </c>
      <c r="E18" s="402" t="s">
        <v>1121</v>
      </c>
      <c r="F18" s="335"/>
    </row>
    <row r="19" spans="1:7" ht="15" customHeight="1" x14ac:dyDescent="0.2">
      <c r="A19" s="18"/>
      <c r="B19" s="55" t="s">
        <v>253</v>
      </c>
      <c r="C19" s="342"/>
      <c r="D19" s="343" t="s">
        <v>385</v>
      </c>
      <c r="E19" s="402" t="s">
        <v>1112</v>
      </c>
      <c r="F19" s="335"/>
    </row>
    <row r="20" spans="1:7" ht="15" customHeight="1" thickBot="1" x14ac:dyDescent="0.25">
      <c r="A20" s="18"/>
      <c r="B20" s="68" t="s">
        <v>1101</v>
      </c>
      <c r="C20" s="354"/>
      <c r="D20" s="345"/>
      <c r="E20" s="334"/>
      <c r="F20" s="336"/>
    </row>
    <row r="21" spans="1:7" ht="15" customHeight="1" x14ac:dyDescent="0.2">
      <c r="A21" s="18"/>
      <c r="B21" s="29"/>
      <c r="C21" s="94"/>
      <c r="D21" s="94"/>
    </row>
    <row r="22" spans="1:7" ht="15" customHeight="1" thickBot="1" x14ac:dyDescent="0.25">
      <c r="A22" s="18"/>
      <c r="B22" s="514" t="s">
        <v>245</v>
      </c>
      <c r="C22" s="515"/>
      <c r="D22" s="515"/>
      <c r="E22" s="515"/>
      <c r="F22" s="515"/>
    </row>
    <row r="23" spans="1:7" ht="15" customHeight="1" thickBot="1" x14ac:dyDescent="0.25">
      <c r="A23" s="18"/>
      <c r="B23" s="22" t="s">
        <v>236</v>
      </c>
      <c r="C23" s="23"/>
      <c r="D23" s="23" t="s">
        <v>597</v>
      </c>
      <c r="E23" s="23" t="s">
        <v>237</v>
      </c>
      <c r="F23" s="24" t="s">
        <v>238</v>
      </c>
    </row>
    <row r="24" spans="1:7" ht="15" customHeight="1" x14ac:dyDescent="0.2">
      <c r="A24" s="18"/>
      <c r="B24" s="83" t="s">
        <v>240</v>
      </c>
      <c r="C24" s="340"/>
      <c r="D24" s="341" t="s">
        <v>576</v>
      </c>
      <c r="E24" s="332"/>
      <c r="F24" s="317">
        <v>2000</v>
      </c>
    </row>
    <row r="25" spans="1:7" ht="15" customHeight="1" x14ac:dyDescent="0.2">
      <c r="A25" s="18"/>
      <c r="B25" s="55" t="s">
        <v>241</v>
      </c>
      <c r="C25" s="342"/>
      <c r="D25" s="343" t="s">
        <v>536</v>
      </c>
      <c r="E25" s="333"/>
      <c r="F25" s="335">
        <v>2000</v>
      </c>
    </row>
    <row r="26" spans="1:7" ht="15" customHeight="1" x14ac:dyDescent="0.2">
      <c r="A26" s="18"/>
      <c r="B26" s="55" t="s">
        <v>242</v>
      </c>
      <c r="C26" s="342"/>
      <c r="D26" s="343" t="s">
        <v>537</v>
      </c>
      <c r="E26" s="333"/>
      <c r="F26" s="335">
        <v>4000</v>
      </c>
    </row>
    <row r="27" spans="1:7" ht="15" customHeight="1" x14ac:dyDescent="0.2">
      <c r="A27" s="18"/>
      <c r="B27" s="55" t="s">
        <v>249</v>
      </c>
      <c r="C27" s="342"/>
      <c r="D27" s="343" t="s">
        <v>512</v>
      </c>
      <c r="E27" s="333"/>
      <c r="F27" s="335">
        <v>8000</v>
      </c>
    </row>
    <row r="28" spans="1:7" ht="15" customHeight="1" x14ac:dyDescent="0.2">
      <c r="A28" s="18"/>
      <c r="B28" s="55" t="s">
        <v>250</v>
      </c>
      <c r="C28" s="342"/>
      <c r="D28" s="343" t="s">
        <v>557</v>
      </c>
      <c r="E28" s="333" t="s">
        <v>1125</v>
      </c>
      <c r="F28" s="335">
        <v>8000</v>
      </c>
    </row>
    <row r="29" spans="1:7" ht="15" customHeight="1" x14ac:dyDescent="0.2">
      <c r="A29" s="18"/>
      <c r="B29" s="55" t="s">
        <v>250</v>
      </c>
      <c r="C29" s="342"/>
      <c r="D29" s="343" t="s">
        <v>519</v>
      </c>
      <c r="E29" s="333" t="s">
        <v>1126</v>
      </c>
      <c r="F29" s="335">
        <v>8000</v>
      </c>
    </row>
    <row r="30" spans="1:7" ht="15" customHeight="1" x14ac:dyDescent="0.2">
      <c r="A30" s="18"/>
      <c r="B30" s="55" t="s">
        <v>614</v>
      </c>
      <c r="C30" s="342"/>
      <c r="D30" s="343" t="s">
        <v>388</v>
      </c>
      <c r="E30" s="333" t="s">
        <v>812</v>
      </c>
      <c r="F30" s="335">
        <v>8000</v>
      </c>
    </row>
    <row r="31" spans="1:7" ht="15" customHeight="1" x14ac:dyDescent="0.2">
      <c r="A31" s="18"/>
      <c r="B31" s="55" t="s">
        <v>263</v>
      </c>
      <c r="C31" s="342"/>
      <c r="D31" s="343" t="s">
        <v>386</v>
      </c>
      <c r="E31" s="333" t="s">
        <v>813</v>
      </c>
      <c r="F31" s="335">
        <v>8000</v>
      </c>
    </row>
    <row r="32" spans="1:7" ht="15" customHeight="1" x14ac:dyDescent="0.2">
      <c r="A32" s="18"/>
      <c r="B32" s="55" t="s">
        <v>263</v>
      </c>
      <c r="C32" s="342"/>
      <c r="D32" s="343" t="s">
        <v>402</v>
      </c>
      <c r="E32" s="333" t="s">
        <v>674</v>
      </c>
      <c r="F32" s="335">
        <v>8000</v>
      </c>
      <c r="G32" s="15"/>
    </row>
    <row r="33" spans="1:7" ht="15" customHeight="1" x14ac:dyDescent="0.2">
      <c r="A33" s="18"/>
      <c r="B33" s="55" t="s">
        <v>263</v>
      </c>
      <c r="C33" s="342"/>
      <c r="D33" s="343" t="s">
        <v>524</v>
      </c>
      <c r="E33" s="333" t="s">
        <v>675</v>
      </c>
      <c r="F33" s="335">
        <v>8000</v>
      </c>
      <c r="G33" s="15"/>
    </row>
    <row r="34" spans="1:7" ht="15" customHeight="1" x14ac:dyDescent="0.2">
      <c r="A34" s="18"/>
      <c r="B34" s="55" t="s">
        <v>251</v>
      </c>
      <c r="C34" s="342"/>
      <c r="D34" s="343" t="s">
        <v>541</v>
      </c>
      <c r="E34" s="333"/>
      <c r="F34" s="335">
        <v>8000</v>
      </c>
      <c r="G34" s="15"/>
    </row>
    <row r="35" spans="1:7" ht="15" customHeight="1" thickBot="1" x14ac:dyDescent="0.25">
      <c r="A35" s="18"/>
      <c r="B35" s="68" t="s">
        <v>1101</v>
      </c>
      <c r="C35" s="354"/>
      <c r="D35" s="344"/>
      <c r="E35" s="339"/>
      <c r="F35" s="336"/>
      <c r="G35" s="15"/>
    </row>
    <row r="36" spans="1:7" ht="15" customHeight="1" x14ac:dyDescent="0.2">
      <c r="A36" s="18"/>
      <c r="B36" s="29"/>
      <c r="C36" s="94"/>
      <c r="D36" s="94"/>
      <c r="G36" s="15"/>
    </row>
    <row r="37" spans="1:7" ht="15" customHeight="1" thickBot="1" x14ac:dyDescent="0.25">
      <c r="A37" s="18"/>
      <c r="B37" s="514" t="s">
        <v>252</v>
      </c>
      <c r="C37" s="515"/>
      <c r="D37" s="515"/>
      <c r="E37" s="515"/>
      <c r="F37" s="515"/>
      <c r="G37" s="15"/>
    </row>
    <row r="38" spans="1:7" ht="15" customHeight="1" thickBot="1" x14ac:dyDescent="0.25">
      <c r="A38" s="18"/>
      <c r="B38" s="22" t="s">
        <v>236</v>
      </c>
      <c r="C38" s="23"/>
      <c r="D38" s="23" t="s">
        <v>597</v>
      </c>
      <c r="E38" s="23" t="s">
        <v>237</v>
      </c>
      <c r="F38" s="24" t="s">
        <v>238</v>
      </c>
      <c r="G38" s="15"/>
    </row>
    <row r="39" spans="1:7" ht="15" customHeight="1" x14ac:dyDescent="0.2">
      <c r="A39" s="18"/>
      <c r="B39" s="83" t="s">
        <v>354</v>
      </c>
      <c r="C39" s="340"/>
      <c r="D39" s="341" t="s">
        <v>563</v>
      </c>
      <c r="E39" s="332"/>
      <c r="F39" s="337"/>
    </row>
    <row r="40" spans="1:7" ht="15" customHeight="1" x14ac:dyDescent="0.2">
      <c r="A40" s="18"/>
      <c r="B40" s="55" t="s">
        <v>363</v>
      </c>
      <c r="C40" s="342"/>
      <c r="D40" s="343" t="s">
        <v>514</v>
      </c>
      <c r="E40" s="333"/>
      <c r="F40" s="338"/>
    </row>
    <row r="41" spans="1:7" ht="15" customHeight="1" thickBot="1" x14ac:dyDescent="0.25">
      <c r="A41" s="18"/>
      <c r="B41" s="68" t="s">
        <v>1101</v>
      </c>
      <c r="C41" s="354" t="s">
        <v>1101</v>
      </c>
      <c r="D41" s="346"/>
      <c r="E41" s="339"/>
      <c r="F41" s="339"/>
    </row>
    <row r="42" spans="1:7" ht="17.25" customHeight="1" x14ac:dyDescent="0.2">
      <c r="A42" s="18"/>
      <c r="B42" s="29"/>
      <c r="C42" s="94"/>
      <c r="D42" s="94"/>
    </row>
    <row r="43" spans="1:7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B56" s="29"/>
      <c r="C56" s="94"/>
      <c r="D56" s="94"/>
    </row>
    <row r="57" spans="1:4" x14ac:dyDescent="0.2">
      <c r="B57" s="29"/>
      <c r="C57" s="94"/>
      <c r="D57" s="94"/>
    </row>
    <row r="58" spans="1:4" x14ac:dyDescent="0.2">
      <c r="B58" s="29"/>
      <c r="C58" s="94"/>
      <c r="D58" s="94"/>
    </row>
    <row r="59" spans="1:4" x14ac:dyDescent="0.2">
      <c r="B59" s="29"/>
      <c r="C59" s="94"/>
      <c r="D59" s="94"/>
    </row>
    <row r="60" spans="1:4" x14ac:dyDescent="0.2">
      <c r="B60" s="29"/>
      <c r="C60" s="94"/>
      <c r="D60" s="94"/>
    </row>
    <row r="61" spans="1:4" x14ac:dyDescent="0.2">
      <c r="B61" s="29"/>
      <c r="C61" s="94"/>
      <c r="D61" s="94"/>
    </row>
    <row r="62" spans="1:4" x14ac:dyDescent="0.2">
      <c r="B62" s="29"/>
      <c r="C62" s="94"/>
      <c r="D62" s="94"/>
    </row>
    <row r="63" spans="1:4" x14ac:dyDescent="0.2">
      <c r="C63" s="94"/>
      <c r="D63" s="94"/>
    </row>
    <row r="64" spans="1:4" x14ac:dyDescent="0.2">
      <c r="B64" s="29"/>
      <c r="C64" s="94"/>
      <c r="D64" s="94"/>
    </row>
    <row r="65" spans="1:4" x14ac:dyDescent="0.2">
      <c r="B65" s="29"/>
      <c r="C65" s="94"/>
      <c r="D65" s="94"/>
    </row>
    <row r="66" spans="1:4" x14ac:dyDescent="0.2">
      <c r="A66" s="18"/>
    </row>
    <row r="67" spans="1:4" x14ac:dyDescent="0.2">
      <c r="A67" s="18"/>
    </row>
    <row r="68" spans="1:4" x14ac:dyDescent="0.2">
      <c r="A68" s="94"/>
    </row>
    <row r="69" spans="1:4" x14ac:dyDescent="0.2">
      <c r="A69" s="16"/>
    </row>
    <row r="70" spans="1:4" x14ac:dyDescent="0.2">
      <c r="A70" s="16"/>
    </row>
    <row r="71" spans="1:4" x14ac:dyDescent="0.2">
      <c r="A71" s="16"/>
    </row>
    <row r="72" spans="1:4" x14ac:dyDescent="0.2">
      <c r="A72" s="16"/>
    </row>
    <row r="73" spans="1:4" x14ac:dyDescent="0.2">
      <c r="A73" s="16"/>
      <c r="B73" s="29"/>
      <c r="C73" s="94"/>
      <c r="D73" s="94"/>
    </row>
    <row r="74" spans="1:4" x14ac:dyDescent="0.2">
      <c r="A74" s="16"/>
      <c r="B74" s="29"/>
      <c r="C74" s="94"/>
      <c r="D74" s="94"/>
    </row>
    <row r="75" spans="1:4" x14ac:dyDescent="0.2">
      <c r="A75" s="16"/>
      <c r="B75" s="29"/>
      <c r="C75" s="94"/>
      <c r="D75" s="94"/>
    </row>
    <row r="76" spans="1:4" x14ac:dyDescent="0.2">
      <c r="A76" s="16"/>
      <c r="B76" s="29"/>
      <c r="C76" s="94"/>
      <c r="D76" s="94"/>
    </row>
    <row r="77" spans="1:4" x14ac:dyDescent="0.2">
      <c r="A77" s="16"/>
      <c r="B77" s="29"/>
      <c r="C77" s="94"/>
      <c r="D77" s="94"/>
    </row>
    <row r="78" spans="1:4" x14ac:dyDescent="0.2">
      <c r="A78" s="16"/>
    </row>
    <row r="79" spans="1:4" x14ac:dyDescent="0.2">
      <c r="A79" s="16"/>
      <c r="C79" s="94"/>
      <c r="D79" s="94"/>
    </row>
    <row r="80" spans="1:4" x14ac:dyDescent="0.2">
      <c r="A80" s="16"/>
      <c r="B80" s="29"/>
      <c r="C80" s="94"/>
      <c r="D80" s="94"/>
    </row>
    <row r="81" spans="1:6" x14ac:dyDescent="0.2">
      <c r="A81" s="16"/>
      <c r="B81" s="16"/>
      <c r="E81" s="17"/>
      <c r="F81" s="17"/>
    </row>
    <row r="82" spans="1:6" x14ac:dyDescent="0.2">
      <c r="A82" s="16"/>
      <c r="B82" s="17"/>
      <c r="E82" s="17"/>
      <c r="F82" s="17"/>
    </row>
    <row r="83" spans="1:6" x14ac:dyDescent="0.2">
      <c r="A83" s="16"/>
      <c r="B83" s="17"/>
      <c r="E83" s="17"/>
      <c r="F83" s="17"/>
    </row>
    <row r="84" spans="1:6" x14ac:dyDescent="0.2">
      <c r="A84" s="17"/>
      <c r="B84" s="17"/>
      <c r="E84" s="17"/>
      <c r="F84" s="17"/>
    </row>
    <row r="85" spans="1:6" x14ac:dyDescent="0.2">
      <c r="A85" s="17"/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6"/>
      <c r="E97" s="17"/>
      <c r="F97" s="17"/>
    </row>
    <row r="98" spans="2:6" x14ac:dyDescent="0.2">
      <c r="B98" s="16"/>
      <c r="E98" s="17"/>
      <c r="F98" s="17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</sheetData>
  <sheetProtection algorithmName="SHA-512" hashValue="G2cIYDP73KW/hiNV6egXCjWdp9P/uUEppckgAM+Ucspml4wGHEe3Ohqd2rdY8lF4h0qMNrbHVnQXi/Fy0UNhPg==" saltValue="c0JLCniTn3/Eq4OZZy4Mqg==" spinCount="100000" sheet="1" objects="1" scenarios="1"/>
  <mergeCells count="4">
    <mergeCell ref="B14:F14"/>
    <mergeCell ref="B22:F22"/>
    <mergeCell ref="B37:F37"/>
    <mergeCell ref="F3:F5"/>
  </mergeCells>
  <printOptions horizontalCentered="1"/>
  <pageMargins left="0" right="0" top="1.1811023622047245" bottom="0" header="0.31496062992125984" footer="0.31496062992125984"/>
  <pageSetup paperSize="9" scale="84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33"/>
  <dimension ref="A1:G343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8554687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4.2851562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29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344</v>
      </c>
    </row>
    <row r="10" spans="1:7" ht="15" customHeight="1" x14ac:dyDescent="0.2">
      <c r="B10" s="92" t="s">
        <v>1322</v>
      </c>
    </row>
    <row r="11" spans="1:7" ht="15" customHeight="1" x14ac:dyDescent="0.2">
      <c r="B11" s="92" t="s">
        <v>1264</v>
      </c>
    </row>
    <row r="12" spans="1:7" ht="15" customHeight="1" x14ac:dyDescent="0.2">
      <c r="B12" s="92" t="s">
        <v>1137</v>
      </c>
    </row>
    <row r="13" spans="1:7" ht="15" customHeight="1" thickBot="1" x14ac:dyDescent="0.25">
      <c r="B13" s="93" t="s">
        <v>650</v>
      </c>
    </row>
    <row r="14" spans="1:7" ht="27" customHeight="1" thickBot="1" x14ac:dyDescent="0.25">
      <c r="B14" s="511" t="s">
        <v>235</v>
      </c>
      <c r="C14" s="512"/>
      <c r="D14" s="512"/>
      <c r="E14" s="512"/>
      <c r="F14" s="513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301</v>
      </c>
      <c r="C16" s="340"/>
      <c r="D16" s="341" t="s">
        <v>501</v>
      </c>
      <c r="E16" s="332"/>
      <c r="F16" s="317"/>
      <c r="G16" s="15"/>
    </row>
    <row r="17" spans="1:7" ht="15" customHeight="1" x14ac:dyDescent="0.2">
      <c r="A17" s="18"/>
      <c r="B17" s="55" t="s">
        <v>253</v>
      </c>
      <c r="C17" s="342"/>
      <c r="D17" s="343" t="s">
        <v>466</v>
      </c>
      <c r="E17" s="333"/>
      <c r="F17" s="335"/>
      <c r="G17" s="15"/>
    </row>
    <row r="18" spans="1:7" ht="15" customHeight="1" x14ac:dyDescent="0.2">
      <c r="A18" s="18"/>
      <c r="B18" s="55" t="s">
        <v>256</v>
      </c>
      <c r="C18" s="342"/>
      <c r="D18" s="343" t="s">
        <v>461</v>
      </c>
      <c r="E18" s="333" t="s">
        <v>1169</v>
      </c>
      <c r="F18" s="335"/>
    </row>
    <row r="19" spans="1:7" ht="15" customHeight="1" x14ac:dyDescent="0.2">
      <c r="A19" s="18"/>
      <c r="B19" s="55" t="s">
        <v>258</v>
      </c>
      <c r="C19" s="342"/>
      <c r="D19" s="343" t="s">
        <v>604</v>
      </c>
      <c r="E19" s="333"/>
      <c r="F19" s="335"/>
    </row>
    <row r="20" spans="1:7" ht="15" customHeight="1" x14ac:dyDescent="0.2">
      <c r="A20" s="18"/>
      <c r="B20" s="55" t="s">
        <v>611</v>
      </c>
      <c r="C20" s="342"/>
      <c r="D20" s="343" t="s">
        <v>605</v>
      </c>
      <c r="E20" s="333"/>
      <c r="F20" s="335"/>
    </row>
    <row r="21" spans="1:7" ht="15" customHeight="1" x14ac:dyDescent="0.2">
      <c r="A21" s="18"/>
      <c r="B21" s="55" t="s">
        <v>286</v>
      </c>
      <c r="C21" s="342"/>
      <c r="D21" s="343" t="s">
        <v>491</v>
      </c>
      <c r="E21" s="333" t="s">
        <v>1112</v>
      </c>
      <c r="F21" s="335"/>
    </row>
    <row r="22" spans="1:7" ht="15" customHeight="1" x14ac:dyDescent="0.2">
      <c r="A22" s="18"/>
      <c r="B22" s="55" t="s">
        <v>328</v>
      </c>
      <c r="C22" s="342"/>
      <c r="D22" s="343" t="s">
        <v>457</v>
      </c>
      <c r="E22" s="333"/>
      <c r="F22" s="335"/>
    </row>
    <row r="23" spans="1:7" ht="15" customHeight="1" thickBot="1" x14ac:dyDescent="0.25">
      <c r="A23" s="18"/>
      <c r="B23" s="68" t="s">
        <v>1101</v>
      </c>
      <c r="C23" s="354"/>
      <c r="D23" s="345"/>
      <c r="E23" s="334"/>
      <c r="F23" s="336"/>
    </row>
    <row r="24" spans="1:7" ht="15" customHeight="1" x14ac:dyDescent="0.2">
      <c r="A24" s="18"/>
      <c r="B24" s="29"/>
      <c r="C24" s="94"/>
      <c r="D24" s="94"/>
    </row>
    <row r="25" spans="1:7" ht="15" customHeight="1" thickBot="1" x14ac:dyDescent="0.25">
      <c r="A25" s="18"/>
      <c r="B25" s="514" t="s">
        <v>245</v>
      </c>
      <c r="C25" s="515"/>
      <c r="D25" s="515"/>
      <c r="E25" s="515"/>
      <c r="F25" s="515"/>
    </row>
    <row r="26" spans="1:7" ht="15" customHeight="1" thickBot="1" x14ac:dyDescent="0.25">
      <c r="A26" s="18"/>
      <c r="B26" s="22" t="s">
        <v>236</v>
      </c>
      <c r="C26" s="23"/>
      <c r="D26" s="23" t="s">
        <v>597</v>
      </c>
      <c r="E26" s="23" t="s">
        <v>237</v>
      </c>
      <c r="F26" s="24" t="s">
        <v>238</v>
      </c>
    </row>
    <row r="27" spans="1:7" ht="15" customHeight="1" x14ac:dyDescent="0.2">
      <c r="A27" s="18"/>
      <c r="B27" s="83" t="s">
        <v>255</v>
      </c>
      <c r="C27" s="340"/>
      <c r="D27" s="341" t="s">
        <v>376</v>
      </c>
      <c r="E27" s="332"/>
      <c r="F27" s="317" t="s">
        <v>1122</v>
      </c>
    </row>
    <row r="28" spans="1:7" ht="15" customHeight="1" x14ac:dyDescent="0.2">
      <c r="A28" s="18"/>
      <c r="B28" s="55" t="s">
        <v>1003</v>
      </c>
      <c r="C28" s="342"/>
      <c r="D28" s="343" t="s">
        <v>585</v>
      </c>
      <c r="E28" s="333" t="s">
        <v>1265</v>
      </c>
      <c r="F28" s="335" t="s">
        <v>1123</v>
      </c>
    </row>
    <row r="29" spans="1:7" ht="15" customHeight="1" x14ac:dyDescent="0.2">
      <c r="A29" s="18"/>
      <c r="B29" s="55" t="s">
        <v>956</v>
      </c>
      <c r="C29" s="342"/>
      <c r="D29" s="343" t="s">
        <v>387</v>
      </c>
      <c r="E29" s="333" t="s">
        <v>1266</v>
      </c>
      <c r="F29" s="335" t="s">
        <v>1124</v>
      </c>
    </row>
    <row r="30" spans="1:7" ht="15" customHeight="1" x14ac:dyDescent="0.2">
      <c r="A30" s="18"/>
      <c r="B30" s="55" t="s">
        <v>246</v>
      </c>
      <c r="C30" s="342"/>
      <c r="D30" s="343" t="s">
        <v>601</v>
      </c>
      <c r="E30" s="333"/>
      <c r="F30" s="335" t="s">
        <v>1124</v>
      </c>
    </row>
    <row r="31" spans="1:7" ht="15" customHeight="1" x14ac:dyDescent="0.2">
      <c r="A31" s="18"/>
      <c r="B31" s="55" t="s">
        <v>343</v>
      </c>
      <c r="C31" s="342"/>
      <c r="D31" s="343" t="s">
        <v>389</v>
      </c>
      <c r="E31" s="333"/>
      <c r="F31" s="335" t="s">
        <v>1124</v>
      </c>
    </row>
    <row r="32" spans="1:7" ht="15" customHeight="1" x14ac:dyDescent="0.2">
      <c r="A32" s="18"/>
      <c r="B32" s="55" t="s">
        <v>266</v>
      </c>
      <c r="C32" s="342"/>
      <c r="D32" s="343" t="s">
        <v>384</v>
      </c>
      <c r="E32" s="333"/>
      <c r="F32" s="335" t="s">
        <v>1124</v>
      </c>
    </row>
    <row r="33" spans="1:7" s="46" customFormat="1" ht="15" customHeight="1" x14ac:dyDescent="0.25">
      <c r="A33" s="121"/>
      <c r="B33" s="55" t="s">
        <v>614</v>
      </c>
      <c r="C33" s="342"/>
      <c r="D33" s="343" t="s">
        <v>388</v>
      </c>
      <c r="E33" s="348" t="s">
        <v>1247</v>
      </c>
      <c r="F33" s="350" t="s">
        <v>1124</v>
      </c>
    </row>
    <row r="34" spans="1:7" s="46" customFormat="1" ht="15" customHeight="1" x14ac:dyDescent="0.25">
      <c r="A34" s="121"/>
      <c r="B34" s="55" t="s">
        <v>263</v>
      </c>
      <c r="C34" s="342"/>
      <c r="D34" s="343" t="s">
        <v>386</v>
      </c>
      <c r="E34" s="348" t="s">
        <v>813</v>
      </c>
      <c r="F34" s="350" t="s">
        <v>1124</v>
      </c>
    </row>
    <row r="35" spans="1:7" s="46" customFormat="1" ht="15" customHeight="1" x14ac:dyDescent="0.25">
      <c r="A35" s="121"/>
      <c r="B35" s="55" t="s">
        <v>263</v>
      </c>
      <c r="C35" s="342"/>
      <c r="D35" s="343" t="s">
        <v>402</v>
      </c>
      <c r="E35" s="348" t="s">
        <v>674</v>
      </c>
      <c r="F35" s="350" t="s">
        <v>1124</v>
      </c>
    </row>
    <row r="36" spans="1:7" s="46" customFormat="1" ht="15" customHeight="1" x14ac:dyDescent="0.25">
      <c r="A36" s="121"/>
      <c r="B36" s="55" t="s">
        <v>263</v>
      </c>
      <c r="C36" s="342"/>
      <c r="D36" s="343" t="s">
        <v>524</v>
      </c>
      <c r="E36" s="348" t="s">
        <v>675</v>
      </c>
      <c r="F36" s="350" t="s">
        <v>1124</v>
      </c>
      <c r="G36" s="120"/>
    </row>
    <row r="37" spans="1:7" ht="15" customHeight="1" thickBot="1" x14ac:dyDescent="0.25">
      <c r="A37" s="18"/>
      <c r="B37" s="68" t="s">
        <v>1101</v>
      </c>
      <c r="C37" s="354"/>
      <c r="D37" s="345"/>
      <c r="E37" s="334"/>
      <c r="F37" s="336"/>
      <c r="G37" s="15"/>
    </row>
    <row r="38" spans="1:7" ht="15" customHeight="1" x14ac:dyDescent="0.2">
      <c r="A38" s="18"/>
      <c r="B38" s="32"/>
      <c r="C38" s="32"/>
      <c r="D38" s="32"/>
      <c r="G38" s="15"/>
    </row>
    <row r="39" spans="1:7" ht="15" customHeight="1" thickBot="1" x14ac:dyDescent="0.25">
      <c r="A39" s="18"/>
      <c r="B39" s="514" t="s">
        <v>252</v>
      </c>
      <c r="C39" s="515"/>
      <c r="D39" s="515"/>
      <c r="E39" s="515"/>
      <c r="F39" s="515"/>
      <c r="G39" s="15"/>
    </row>
    <row r="40" spans="1:7" ht="15" customHeight="1" thickBot="1" x14ac:dyDescent="0.25">
      <c r="A40" s="18"/>
      <c r="B40" s="22" t="s">
        <v>236</v>
      </c>
      <c r="C40" s="23"/>
      <c r="D40" s="23" t="s">
        <v>597</v>
      </c>
      <c r="E40" s="23" t="s">
        <v>237</v>
      </c>
      <c r="F40" s="24" t="s">
        <v>238</v>
      </c>
      <c r="G40" s="15"/>
    </row>
    <row r="41" spans="1:7" ht="15" customHeight="1" x14ac:dyDescent="0.2">
      <c r="A41" s="18"/>
      <c r="B41" s="83" t="s">
        <v>363</v>
      </c>
      <c r="C41" s="340"/>
      <c r="D41" s="341" t="s">
        <v>590</v>
      </c>
      <c r="E41" s="332"/>
      <c r="F41" s="337"/>
      <c r="G41" s="15"/>
    </row>
    <row r="42" spans="1:7" ht="15" customHeight="1" x14ac:dyDescent="0.2">
      <c r="A42" s="18"/>
      <c r="B42" s="55" t="s">
        <v>993</v>
      </c>
      <c r="C42" s="342"/>
      <c r="D42" s="343" t="s">
        <v>565</v>
      </c>
      <c r="E42" s="333"/>
      <c r="F42" s="338"/>
      <c r="G42" s="15"/>
    </row>
    <row r="43" spans="1:7" ht="15" customHeight="1" thickBot="1" x14ac:dyDescent="0.25">
      <c r="A43" s="18"/>
      <c r="B43" s="68" t="s">
        <v>1101</v>
      </c>
      <c r="C43" s="354"/>
      <c r="D43" s="346"/>
      <c r="E43" s="334"/>
      <c r="F43" s="339"/>
    </row>
    <row r="44" spans="1:7" x14ac:dyDescent="0.2">
      <c r="A44" s="18"/>
      <c r="B44" s="29"/>
      <c r="C44" s="94"/>
      <c r="D44" s="94"/>
    </row>
    <row r="45" spans="1:7" ht="8.25" customHeight="1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A58" s="18"/>
      <c r="B58" s="29"/>
      <c r="C58" s="94"/>
      <c r="D58" s="94"/>
    </row>
    <row r="59" spans="1:4" x14ac:dyDescent="0.2">
      <c r="A59" s="18"/>
      <c r="B59" s="29"/>
      <c r="C59" s="94"/>
      <c r="D59" s="94"/>
    </row>
    <row r="60" spans="1:4" x14ac:dyDescent="0.2">
      <c r="A60" s="18"/>
      <c r="B60" s="29"/>
      <c r="C60" s="94"/>
      <c r="D60" s="94"/>
    </row>
    <row r="61" spans="1:4" x14ac:dyDescent="0.2">
      <c r="B61" s="29"/>
      <c r="C61" s="94"/>
      <c r="D61" s="94"/>
    </row>
    <row r="62" spans="1:4" x14ac:dyDescent="0.2">
      <c r="B62" s="29"/>
      <c r="C62" s="94"/>
      <c r="D62" s="94"/>
    </row>
    <row r="63" spans="1:4" x14ac:dyDescent="0.2">
      <c r="B63" s="29"/>
      <c r="C63" s="94"/>
      <c r="D63" s="94"/>
    </row>
    <row r="64" spans="1:4" x14ac:dyDescent="0.2">
      <c r="B64" s="29"/>
      <c r="C64" s="94"/>
      <c r="D64" s="94"/>
    </row>
    <row r="65" spans="1:4" x14ac:dyDescent="0.2">
      <c r="C65" s="94"/>
      <c r="D65" s="94"/>
    </row>
    <row r="66" spans="1:4" x14ac:dyDescent="0.2">
      <c r="B66" s="29"/>
      <c r="C66" s="94"/>
      <c r="D66" s="94"/>
    </row>
    <row r="67" spans="1:4" x14ac:dyDescent="0.2">
      <c r="B67" s="29"/>
      <c r="C67" s="94"/>
      <c r="D67" s="94"/>
    </row>
    <row r="71" spans="1:4" x14ac:dyDescent="0.2">
      <c r="A71" s="18"/>
    </row>
    <row r="72" spans="1:4" x14ac:dyDescent="0.2">
      <c r="A72" s="18"/>
    </row>
    <row r="73" spans="1:4" x14ac:dyDescent="0.2">
      <c r="A73" s="94"/>
    </row>
    <row r="74" spans="1:4" x14ac:dyDescent="0.2">
      <c r="A74" s="16"/>
    </row>
    <row r="75" spans="1:4" x14ac:dyDescent="0.2">
      <c r="A75" s="16"/>
      <c r="B75" s="29"/>
      <c r="C75" s="94"/>
      <c r="D75" s="94"/>
    </row>
    <row r="76" spans="1:4" x14ac:dyDescent="0.2">
      <c r="A76" s="16"/>
      <c r="B76" s="29"/>
      <c r="C76" s="94"/>
      <c r="D76" s="94"/>
    </row>
    <row r="77" spans="1:4" x14ac:dyDescent="0.2">
      <c r="A77" s="16"/>
      <c r="B77" s="29"/>
      <c r="C77" s="94"/>
      <c r="D77" s="94"/>
    </row>
    <row r="78" spans="1:4" x14ac:dyDescent="0.2">
      <c r="A78" s="16"/>
      <c r="B78" s="29"/>
      <c r="C78" s="94"/>
      <c r="D78" s="94"/>
    </row>
    <row r="79" spans="1:4" x14ac:dyDescent="0.2">
      <c r="A79" s="16"/>
      <c r="B79" s="29"/>
      <c r="C79" s="94"/>
      <c r="D79" s="94"/>
    </row>
    <row r="80" spans="1:4" x14ac:dyDescent="0.2">
      <c r="A80" s="16"/>
    </row>
    <row r="81" spans="1:6" x14ac:dyDescent="0.2">
      <c r="A81" s="16"/>
      <c r="C81" s="94"/>
      <c r="D81" s="94"/>
    </row>
    <row r="82" spans="1:6" x14ac:dyDescent="0.2">
      <c r="A82" s="16"/>
      <c r="B82" s="29"/>
      <c r="C82" s="94"/>
      <c r="D82" s="94"/>
    </row>
    <row r="83" spans="1:6" x14ac:dyDescent="0.2">
      <c r="A83" s="16"/>
      <c r="B83" s="16"/>
      <c r="E83" s="17"/>
      <c r="F83" s="17"/>
    </row>
    <row r="84" spans="1:6" x14ac:dyDescent="0.2">
      <c r="A84" s="16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7"/>
      <c r="B89" s="17"/>
      <c r="E89" s="17"/>
      <c r="F89" s="17"/>
    </row>
    <row r="90" spans="1:6" x14ac:dyDescent="0.2">
      <c r="A90" s="17"/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6"/>
      <c r="E99" s="17"/>
      <c r="F99" s="17"/>
    </row>
    <row r="100" spans="2:6" x14ac:dyDescent="0.2">
      <c r="B100" s="16"/>
      <c r="E100" s="17"/>
      <c r="F100" s="17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</sheetData>
  <sheetProtection algorithmName="SHA-512" hashValue="fKi8raEDjuZyJT1vYaN76Q0FAKO0MrU/ND8VLya34+lID4S29AdcFI9fOQHpEXplfPtVEkNyWxvCnvTRsP4OUQ==" saltValue="cvN74SfRZPmMZXVFrgJv2A==" spinCount="100000" sheet="1" objects="1" scenarios="1"/>
  <mergeCells count="4">
    <mergeCell ref="B14:F14"/>
    <mergeCell ref="B25:F25"/>
    <mergeCell ref="B39:F39"/>
    <mergeCell ref="F3:F5"/>
  </mergeCells>
  <printOptions horizontalCentered="1"/>
  <pageMargins left="0" right="0" top="0.78740157480314965" bottom="0" header="0.31496062992125984" footer="0.31496062992125984"/>
  <pageSetup paperSize="9" scale="83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34"/>
  <dimension ref="B1:M69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11.85546875" style="15" customWidth="1"/>
    <col min="9" max="9" width="9.140625" style="17"/>
    <col min="10" max="12" width="12.42578125" style="17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30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345</v>
      </c>
      <c r="E9" s="16"/>
      <c r="F9" s="34"/>
      <c r="H9" s="18"/>
    </row>
    <row r="10" spans="2:8" ht="15" customHeight="1" x14ac:dyDescent="0.2">
      <c r="B10" s="122" t="s">
        <v>1323</v>
      </c>
      <c r="E10" s="16"/>
      <c r="F10" s="34"/>
      <c r="H10" s="18"/>
    </row>
    <row r="11" spans="2:8" ht="15" customHeight="1" x14ac:dyDescent="0.2">
      <c r="B11" s="21" t="s">
        <v>1324</v>
      </c>
      <c r="E11" s="16"/>
      <c r="F11" s="34"/>
      <c r="H11" s="18"/>
    </row>
    <row r="12" spans="2:8" ht="15" customHeight="1" x14ac:dyDescent="0.2">
      <c r="B12" s="93" t="s">
        <v>650</v>
      </c>
      <c r="E12" s="16"/>
      <c r="F12" s="34"/>
      <c r="H12" s="18"/>
    </row>
    <row r="13" spans="2:8" ht="16.5" thickBot="1" x14ac:dyDescent="0.25">
      <c r="B13" s="514" t="s">
        <v>235</v>
      </c>
      <c r="C13" s="515"/>
      <c r="D13" s="515"/>
      <c r="E13" s="515"/>
      <c r="F13" s="515"/>
      <c r="H13" s="18"/>
    </row>
    <row r="14" spans="2:8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  <c r="H14" s="18"/>
    </row>
    <row r="15" spans="2:8" ht="15" customHeight="1" x14ac:dyDescent="0.2">
      <c r="B15" s="83" t="s">
        <v>608</v>
      </c>
      <c r="C15" s="340"/>
      <c r="D15" s="341" t="s">
        <v>498</v>
      </c>
      <c r="E15" s="332"/>
      <c r="F15" s="317"/>
      <c r="G15" s="15"/>
      <c r="H15" s="18"/>
    </row>
    <row r="16" spans="2:8" ht="15" customHeight="1" x14ac:dyDescent="0.2">
      <c r="B16" s="55" t="s">
        <v>301</v>
      </c>
      <c r="C16" s="342"/>
      <c r="D16" s="343" t="s">
        <v>501</v>
      </c>
      <c r="E16" s="333"/>
      <c r="F16" s="335"/>
      <c r="G16" s="15"/>
      <c r="H16" s="18"/>
    </row>
    <row r="17" spans="2:12" ht="15" customHeight="1" x14ac:dyDescent="0.2">
      <c r="B17" s="55" t="s">
        <v>256</v>
      </c>
      <c r="C17" s="342"/>
      <c r="D17" s="343" t="s">
        <v>461</v>
      </c>
      <c r="E17" s="333"/>
      <c r="F17" s="335"/>
      <c r="G17" s="15"/>
      <c r="H17" s="18"/>
      <c r="J17" s="32"/>
      <c r="K17" s="40"/>
      <c r="L17" s="117"/>
    </row>
    <row r="18" spans="2:12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</row>
    <row r="19" spans="2:12" ht="15" customHeight="1" x14ac:dyDescent="0.2">
      <c r="B19" s="55" t="s">
        <v>292</v>
      </c>
      <c r="C19" s="342"/>
      <c r="D19" s="343" t="s">
        <v>455</v>
      </c>
      <c r="E19" s="333"/>
      <c r="F19" s="335"/>
      <c r="H19" s="18"/>
    </row>
    <row r="20" spans="2:12" ht="15" customHeight="1" x14ac:dyDescent="0.2">
      <c r="B20" s="55" t="s">
        <v>611</v>
      </c>
      <c r="C20" s="342"/>
      <c r="D20" s="343" t="s">
        <v>479</v>
      </c>
      <c r="E20" s="333"/>
      <c r="F20" s="335"/>
      <c r="H20" s="18"/>
    </row>
    <row r="21" spans="2:12" ht="15" customHeight="1" x14ac:dyDescent="0.2">
      <c r="B21" s="55" t="s">
        <v>253</v>
      </c>
      <c r="C21" s="342"/>
      <c r="D21" s="343" t="s">
        <v>408</v>
      </c>
      <c r="E21" s="333" t="s">
        <v>1121</v>
      </c>
      <c r="F21" s="335"/>
      <c r="H21" s="18"/>
    </row>
    <row r="22" spans="2:12" ht="15" customHeight="1" x14ac:dyDescent="0.2">
      <c r="B22" s="55" t="s">
        <v>253</v>
      </c>
      <c r="C22" s="342"/>
      <c r="D22" s="343" t="s">
        <v>391</v>
      </c>
      <c r="E22" s="333" t="s">
        <v>1112</v>
      </c>
      <c r="F22" s="335"/>
      <c r="H22" s="18"/>
    </row>
    <row r="23" spans="2:12" ht="15" customHeight="1" thickBot="1" x14ac:dyDescent="0.25">
      <c r="B23" s="68" t="s">
        <v>1101</v>
      </c>
      <c r="C23" s="354"/>
      <c r="D23" s="345"/>
      <c r="E23" s="339"/>
      <c r="F23" s="336"/>
      <c r="H23" s="18"/>
    </row>
    <row r="24" spans="2:12" ht="15" customHeight="1" x14ac:dyDescent="0.2">
      <c r="B24" s="29"/>
      <c r="C24" s="18"/>
      <c r="D24" s="18"/>
      <c r="E24" s="16"/>
      <c r="F24" s="34"/>
      <c r="H24" s="18"/>
    </row>
    <row r="25" spans="2:12" ht="15" customHeight="1" thickBot="1" x14ac:dyDescent="0.25">
      <c r="B25" s="514" t="s">
        <v>245</v>
      </c>
      <c r="C25" s="515"/>
      <c r="D25" s="515"/>
      <c r="E25" s="515"/>
      <c r="F25" s="515"/>
      <c r="H25" s="18"/>
    </row>
    <row r="26" spans="2:12" ht="15" customHeight="1" thickBot="1" x14ac:dyDescent="0.25">
      <c r="B26" s="22" t="s">
        <v>236</v>
      </c>
      <c r="C26" s="23"/>
      <c r="D26" s="23" t="s">
        <v>597</v>
      </c>
      <c r="E26" s="23" t="s">
        <v>237</v>
      </c>
      <c r="F26" s="24" t="s">
        <v>238</v>
      </c>
      <c r="H26" s="18"/>
    </row>
    <row r="27" spans="2:12" ht="15" customHeight="1" x14ac:dyDescent="0.2">
      <c r="B27" s="83" t="s">
        <v>240</v>
      </c>
      <c r="C27" s="340"/>
      <c r="D27" s="341" t="s">
        <v>406</v>
      </c>
      <c r="E27" s="332" t="s">
        <v>1325</v>
      </c>
      <c r="F27" s="317" t="s">
        <v>1122</v>
      </c>
      <c r="H27" s="18"/>
    </row>
    <row r="28" spans="2:12" ht="15" customHeight="1" x14ac:dyDescent="0.2">
      <c r="B28" s="55" t="s">
        <v>240</v>
      </c>
      <c r="C28" s="342"/>
      <c r="D28" s="343" t="s">
        <v>420</v>
      </c>
      <c r="E28" s="333" t="s">
        <v>1326</v>
      </c>
      <c r="F28" s="335" t="s">
        <v>1122</v>
      </c>
      <c r="H28" s="18"/>
    </row>
    <row r="29" spans="2:12" ht="15" customHeight="1" x14ac:dyDescent="0.2">
      <c r="B29" s="55" t="s">
        <v>290</v>
      </c>
      <c r="C29" s="342"/>
      <c r="D29" s="343" t="s">
        <v>403</v>
      </c>
      <c r="E29" s="333" t="s">
        <v>1278</v>
      </c>
      <c r="F29" s="335" t="s">
        <v>1123</v>
      </c>
      <c r="H29" s="18"/>
    </row>
    <row r="30" spans="2:12" ht="15" customHeight="1" x14ac:dyDescent="0.2">
      <c r="B30" s="55" t="s">
        <v>291</v>
      </c>
      <c r="C30" s="342"/>
      <c r="D30" s="343" t="s">
        <v>494</v>
      </c>
      <c r="E30" s="333" t="s">
        <v>1279</v>
      </c>
      <c r="F30" s="335" t="s">
        <v>1124</v>
      </c>
      <c r="H30" s="18"/>
    </row>
    <row r="31" spans="2:12" ht="15" customHeight="1" x14ac:dyDescent="0.2">
      <c r="B31" s="55" t="s">
        <v>246</v>
      </c>
      <c r="C31" s="342"/>
      <c r="D31" s="343" t="s">
        <v>407</v>
      </c>
      <c r="E31" s="333" t="s">
        <v>1280</v>
      </c>
      <c r="F31" s="335" t="s">
        <v>1124</v>
      </c>
      <c r="H31" s="18"/>
    </row>
    <row r="32" spans="2:12" ht="15" customHeight="1" x14ac:dyDescent="0.2">
      <c r="B32" s="55" t="s">
        <v>293</v>
      </c>
      <c r="C32" s="342"/>
      <c r="D32" s="343" t="s">
        <v>421</v>
      </c>
      <c r="E32" s="333"/>
      <c r="F32" s="335" t="s">
        <v>1124</v>
      </c>
      <c r="H32" s="18"/>
    </row>
    <row r="33" spans="2:13" ht="15" customHeight="1" x14ac:dyDescent="0.2">
      <c r="B33" s="55" t="s">
        <v>343</v>
      </c>
      <c r="C33" s="342"/>
      <c r="D33" s="343" t="s">
        <v>511</v>
      </c>
      <c r="E33" s="333"/>
      <c r="F33" s="335" t="s">
        <v>1124</v>
      </c>
      <c r="H33" s="18"/>
    </row>
    <row r="34" spans="2:13" ht="15" customHeight="1" x14ac:dyDescent="0.2">
      <c r="B34" s="55" t="s">
        <v>614</v>
      </c>
      <c r="C34" s="342"/>
      <c r="D34" s="343" t="s">
        <v>388</v>
      </c>
      <c r="E34" s="333" t="s">
        <v>812</v>
      </c>
      <c r="F34" s="335" t="s">
        <v>1124</v>
      </c>
      <c r="H34" s="18"/>
    </row>
    <row r="35" spans="2:13" ht="15" customHeight="1" x14ac:dyDescent="0.2">
      <c r="B35" s="55" t="s">
        <v>263</v>
      </c>
      <c r="C35" s="342"/>
      <c r="D35" s="343" t="s">
        <v>386</v>
      </c>
      <c r="E35" s="333" t="s">
        <v>813</v>
      </c>
      <c r="F35" s="335" t="s">
        <v>1124</v>
      </c>
      <c r="H35" s="18"/>
    </row>
    <row r="36" spans="2:13" ht="15" customHeight="1" x14ac:dyDescent="0.2">
      <c r="B36" s="55" t="s">
        <v>263</v>
      </c>
      <c r="C36" s="342"/>
      <c r="D36" s="343" t="s">
        <v>402</v>
      </c>
      <c r="E36" s="333" t="s">
        <v>674</v>
      </c>
      <c r="F36" s="335" t="s">
        <v>1124</v>
      </c>
      <c r="H36" s="18"/>
    </row>
    <row r="37" spans="2:13" ht="15" customHeight="1" x14ac:dyDescent="0.2">
      <c r="B37" s="55" t="s">
        <v>263</v>
      </c>
      <c r="C37" s="342"/>
      <c r="D37" s="343" t="s">
        <v>524</v>
      </c>
      <c r="E37" s="333" t="s">
        <v>675</v>
      </c>
      <c r="F37" s="335" t="s">
        <v>1124</v>
      </c>
      <c r="G37" s="15"/>
      <c r="H37" s="18"/>
    </row>
    <row r="38" spans="2:13" ht="15" customHeight="1" x14ac:dyDescent="0.2">
      <c r="B38" s="55" t="s">
        <v>294</v>
      </c>
      <c r="C38" s="342"/>
      <c r="D38" s="343" t="s">
        <v>515</v>
      </c>
      <c r="E38" s="333"/>
      <c r="F38" s="335" t="s">
        <v>1124</v>
      </c>
      <c r="G38" s="15"/>
      <c r="H38" s="18"/>
    </row>
    <row r="39" spans="2:13" ht="15" customHeight="1" thickBot="1" x14ac:dyDescent="0.25">
      <c r="B39" s="68" t="s">
        <v>1101</v>
      </c>
      <c r="C39" s="354"/>
      <c r="D39" s="345"/>
      <c r="E39" s="339"/>
      <c r="F39" s="336"/>
      <c r="G39" s="15"/>
      <c r="H39" s="18"/>
    </row>
    <row r="40" spans="2:13" ht="15" customHeight="1" x14ac:dyDescent="0.2">
      <c r="B40" s="32"/>
      <c r="C40" s="40"/>
      <c r="D40" s="40"/>
      <c r="E40" s="16"/>
      <c r="F40" s="34"/>
      <c r="G40" s="15"/>
      <c r="H40" s="18"/>
      <c r="J40" s="15"/>
      <c r="K40" s="15"/>
    </row>
    <row r="41" spans="2:13" ht="15" customHeight="1" thickBot="1" x14ac:dyDescent="0.25">
      <c r="B41" s="514" t="s">
        <v>252</v>
      </c>
      <c r="C41" s="515"/>
      <c r="D41" s="515"/>
      <c r="E41" s="515"/>
      <c r="F41" s="515"/>
      <c r="G41" s="15"/>
      <c r="I41" s="15"/>
      <c r="J41" s="15"/>
      <c r="K41" s="15"/>
    </row>
    <row r="42" spans="2:13" ht="15" customHeight="1" thickBot="1" x14ac:dyDescent="0.25">
      <c r="B42" s="22" t="s">
        <v>236</v>
      </c>
      <c r="C42" s="23"/>
      <c r="D42" s="23" t="s">
        <v>597</v>
      </c>
      <c r="E42" s="23" t="s">
        <v>237</v>
      </c>
      <c r="F42" s="24" t="s">
        <v>238</v>
      </c>
      <c r="G42" s="15"/>
      <c r="I42" s="15"/>
      <c r="J42" s="15"/>
      <c r="K42" s="15"/>
    </row>
    <row r="43" spans="2:13" ht="15" customHeight="1" x14ac:dyDescent="0.2">
      <c r="B43" s="83" t="s">
        <v>254</v>
      </c>
      <c r="C43" s="340"/>
      <c r="D43" s="341" t="s">
        <v>487</v>
      </c>
      <c r="E43" s="332"/>
      <c r="F43" s="317"/>
      <c r="G43" s="15"/>
      <c r="I43" s="15"/>
      <c r="J43" s="15"/>
      <c r="K43" s="15"/>
      <c r="L43" s="15"/>
      <c r="M43" s="15"/>
    </row>
    <row r="44" spans="2:13" ht="15" customHeight="1" x14ac:dyDescent="0.2">
      <c r="B44" s="55" t="s">
        <v>295</v>
      </c>
      <c r="C44" s="342"/>
      <c r="D44" s="343" t="s">
        <v>488</v>
      </c>
      <c r="E44" s="333"/>
      <c r="F44" s="335"/>
      <c r="I44" s="15"/>
      <c r="J44" s="15"/>
      <c r="K44" s="15"/>
      <c r="L44" s="15"/>
      <c r="M44" s="15"/>
    </row>
    <row r="45" spans="2:13" s="15" customFormat="1" ht="15" customHeight="1" x14ac:dyDescent="0.2">
      <c r="B45" s="55" t="s">
        <v>363</v>
      </c>
      <c r="C45" s="342"/>
      <c r="D45" s="343" t="s">
        <v>522</v>
      </c>
      <c r="E45" s="333" t="s">
        <v>1327</v>
      </c>
      <c r="F45" s="335"/>
      <c r="G45" s="17"/>
    </row>
    <row r="46" spans="2:13" s="15" customFormat="1" ht="15" customHeight="1" thickBot="1" x14ac:dyDescent="0.25">
      <c r="B46" s="68" t="s">
        <v>1101</v>
      </c>
      <c r="C46" s="354"/>
      <c r="D46" s="349"/>
      <c r="E46" s="339"/>
      <c r="F46" s="336"/>
      <c r="G46" s="17"/>
    </row>
    <row r="47" spans="2:13" s="15" customFormat="1" x14ac:dyDescent="0.2">
      <c r="B47" s="29"/>
      <c r="C47" s="18"/>
      <c r="D47" s="18"/>
      <c r="E47" s="16"/>
      <c r="F47" s="34"/>
      <c r="G47" s="17"/>
      <c r="J47" s="15" t="s">
        <v>1101</v>
      </c>
    </row>
    <row r="48" spans="2:13" s="15" customFormat="1" x14ac:dyDescent="0.2">
      <c r="B48" s="29"/>
      <c r="C48" s="18"/>
      <c r="D48" s="18"/>
      <c r="E48" s="16"/>
      <c r="F48" s="34"/>
      <c r="G48" s="17"/>
    </row>
    <row r="49" spans="2:11" s="15" customFormat="1" x14ac:dyDescent="0.2">
      <c r="B49" s="29"/>
      <c r="C49" s="18"/>
      <c r="D49" s="18"/>
      <c r="E49" s="16"/>
      <c r="F49" s="34"/>
      <c r="G49" s="17"/>
    </row>
    <row r="50" spans="2:11" s="15" customFormat="1" x14ac:dyDescent="0.2">
      <c r="B50" s="29"/>
      <c r="C50" s="18"/>
      <c r="D50" s="18"/>
      <c r="E50" s="16"/>
      <c r="F50" s="34"/>
      <c r="G50" s="17"/>
    </row>
    <row r="51" spans="2:11" s="15" customFormat="1" x14ac:dyDescent="0.2">
      <c r="B51" s="29"/>
      <c r="C51" s="18"/>
      <c r="D51" s="18"/>
      <c r="E51" s="16"/>
      <c r="F51" s="34"/>
      <c r="G51" s="17"/>
    </row>
    <row r="52" spans="2:11" s="15" customFormat="1" x14ac:dyDescent="0.2">
      <c r="B52" s="29"/>
      <c r="C52" s="18"/>
      <c r="D52" s="18"/>
      <c r="E52" s="16"/>
      <c r="F52" s="34"/>
      <c r="G52" s="17"/>
    </row>
    <row r="53" spans="2:11" s="15" customFormat="1" x14ac:dyDescent="0.2">
      <c r="B53" s="29"/>
      <c r="C53" s="18"/>
      <c r="D53" s="18"/>
      <c r="E53" s="16"/>
      <c r="F53" s="34"/>
      <c r="G53" s="17"/>
    </row>
    <row r="54" spans="2:11" s="15" customFormat="1" x14ac:dyDescent="0.2">
      <c r="B54" s="29"/>
      <c r="C54" s="18"/>
      <c r="D54" s="18"/>
      <c r="E54" s="16"/>
      <c r="F54" s="34"/>
      <c r="G54" s="17"/>
    </row>
    <row r="55" spans="2:11" s="15" customFormat="1" x14ac:dyDescent="0.2">
      <c r="B55" s="29"/>
      <c r="C55" s="18"/>
      <c r="D55" s="18"/>
      <c r="E55" s="16"/>
      <c r="F55" s="34"/>
      <c r="G55" s="17"/>
    </row>
    <row r="56" spans="2:11" s="15" customFormat="1" x14ac:dyDescent="0.2">
      <c r="B56" s="17"/>
      <c r="E56" s="17"/>
      <c r="G56" s="17"/>
    </row>
    <row r="57" spans="2:11" s="15" customFormat="1" x14ac:dyDescent="0.2">
      <c r="B57" s="17"/>
      <c r="E57" s="17"/>
      <c r="G57" s="17"/>
    </row>
    <row r="58" spans="2:11" s="15" customFormat="1" x14ac:dyDescent="0.2">
      <c r="B58" s="17"/>
      <c r="E58" s="17"/>
      <c r="G58" s="17"/>
    </row>
    <row r="59" spans="2:11" s="15" customFormat="1" x14ac:dyDescent="0.2">
      <c r="B59" s="17"/>
      <c r="E59" s="17"/>
      <c r="G59" s="17"/>
    </row>
    <row r="60" spans="2:11" s="15" customFormat="1" x14ac:dyDescent="0.2">
      <c r="B60" s="17"/>
      <c r="E60" s="17"/>
      <c r="G60" s="17"/>
    </row>
    <row r="61" spans="2:11" s="15" customFormat="1" x14ac:dyDescent="0.2">
      <c r="B61" s="17"/>
      <c r="E61" s="17"/>
      <c r="G61" s="17"/>
    </row>
    <row r="62" spans="2:11" s="15" customFormat="1" x14ac:dyDescent="0.2">
      <c r="B62" s="17"/>
      <c r="E62" s="17"/>
      <c r="G62" s="17"/>
      <c r="J62" s="17"/>
      <c r="K62" s="17"/>
    </row>
    <row r="63" spans="2:11" s="15" customFormat="1" x14ac:dyDescent="0.2">
      <c r="B63" s="17"/>
      <c r="E63" s="17"/>
      <c r="G63" s="17"/>
      <c r="J63" s="17"/>
      <c r="K63" s="17"/>
    </row>
    <row r="64" spans="2:11" s="15" customFormat="1" x14ac:dyDescent="0.2">
      <c r="B64" s="17"/>
      <c r="E64" s="17"/>
      <c r="G64" s="17"/>
      <c r="H64" s="17"/>
      <c r="I64" s="17"/>
      <c r="J64" s="17"/>
      <c r="K64" s="17"/>
    </row>
    <row r="65" spans="2:13" s="15" customFormat="1" x14ac:dyDescent="0.2">
      <c r="B65" s="17"/>
      <c r="E65" s="17"/>
      <c r="G65" s="17"/>
      <c r="I65" s="17"/>
      <c r="J65" s="17"/>
      <c r="K65" s="17"/>
    </row>
    <row r="66" spans="2:13" s="15" customFormat="1" x14ac:dyDescent="0.2">
      <c r="B66" s="17"/>
      <c r="E66" s="17"/>
      <c r="G66" s="17"/>
      <c r="I66" s="17"/>
      <c r="J66" s="17"/>
      <c r="K66" s="17"/>
    </row>
    <row r="67" spans="2:13" s="15" customFormat="1" x14ac:dyDescent="0.2">
      <c r="B67" s="17"/>
      <c r="E67" s="17"/>
      <c r="G67" s="17"/>
      <c r="I67" s="17"/>
      <c r="J67" s="17"/>
      <c r="K67" s="17"/>
    </row>
    <row r="68" spans="2:13" s="15" customFormat="1" x14ac:dyDescent="0.2">
      <c r="B68" s="17"/>
      <c r="E68" s="17"/>
      <c r="G68" s="17"/>
      <c r="I68" s="17"/>
      <c r="J68" s="17"/>
      <c r="K68" s="17"/>
      <c r="L68" s="17"/>
      <c r="M68" s="17"/>
    </row>
    <row r="69" spans="2:13" s="15" customFormat="1" x14ac:dyDescent="0.2">
      <c r="B69" s="17"/>
      <c r="E69" s="17"/>
      <c r="G69" s="17"/>
      <c r="I69" s="17"/>
      <c r="J69" s="17"/>
      <c r="K69" s="17"/>
      <c r="L69" s="17"/>
      <c r="M69" s="17"/>
    </row>
  </sheetData>
  <sheetProtection algorithmName="SHA-512" hashValue="mKPYcq5nG17N6HwES2UtM+HB7jEbmbr3BweDkVidUxaMmNPOqTvUEN6FBLBoNeMVoIzl24Zb6uy60sKaFtNBFA==" saltValue="7mG4mBwxR7U4ntlyM33E0A==" spinCount="100000" sheet="1" objects="1" scenarios="1"/>
  <mergeCells count="4">
    <mergeCell ref="B13:F13"/>
    <mergeCell ref="B25:F25"/>
    <mergeCell ref="B41:F41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35"/>
  <dimension ref="B1:I65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31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347</v>
      </c>
      <c r="E9" s="16"/>
      <c r="F9" s="34"/>
      <c r="H9" s="18"/>
    </row>
    <row r="10" spans="2:8" ht="15" customHeight="1" x14ac:dyDescent="0.2">
      <c r="B10" s="21" t="s">
        <v>1328</v>
      </c>
      <c r="E10" s="16"/>
      <c r="F10" s="34"/>
      <c r="H10" s="18"/>
    </row>
    <row r="11" spans="2:8" ht="15" customHeight="1" x14ac:dyDescent="0.2">
      <c r="B11" s="21" t="s">
        <v>1329</v>
      </c>
      <c r="E11" s="16"/>
      <c r="F11" s="34"/>
      <c r="H11" s="18"/>
    </row>
    <row r="12" spans="2:8" ht="15" customHeight="1" x14ac:dyDescent="0.2">
      <c r="B12" s="21" t="s">
        <v>1137</v>
      </c>
      <c r="E12" s="16"/>
      <c r="F12" s="34"/>
      <c r="H12" s="18"/>
    </row>
    <row r="13" spans="2:8" ht="15" customHeight="1" x14ac:dyDescent="0.2">
      <c r="B13" s="93" t="s">
        <v>650</v>
      </c>
      <c r="E13" s="16"/>
      <c r="F13" s="34"/>
      <c r="H13" s="18"/>
    </row>
    <row r="14" spans="2:8" ht="16.5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301</v>
      </c>
      <c r="C16" s="340"/>
      <c r="D16" s="341" t="s">
        <v>501</v>
      </c>
      <c r="E16" s="332"/>
      <c r="F16" s="317"/>
      <c r="G16" s="15"/>
      <c r="H16" s="18"/>
    </row>
    <row r="17" spans="2:8" ht="15" customHeight="1" x14ac:dyDescent="0.2">
      <c r="B17" s="55" t="s">
        <v>256</v>
      </c>
      <c r="C17" s="342"/>
      <c r="D17" s="343" t="s">
        <v>461</v>
      </c>
      <c r="E17" s="333"/>
      <c r="F17" s="335"/>
      <c r="H17" s="18"/>
    </row>
    <row r="18" spans="2:8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</row>
    <row r="19" spans="2:8" ht="15" customHeight="1" x14ac:dyDescent="0.2">
      <c r="B19" s="55" t="s">
        <v>292</v>
      </c>
      <c r="C19" s="342"/>
      <c r="D19" s="343" t="s">
        <v>455</v>
      </c>
      <c r="E19" s="333"/>
      <c r="F19" s="335"/>
      <c r="H19" s="18"/>
    </row>
    <row r="20" spans="2:8" ht="15" customHeight="1" x14ac:dyDescent="0.2">
      <c r="B20" s="55" t="s">
        <v>611</v>
      </c>
      <c r="C20" s="342"/>
      <c r="D20" s="343" t="s">
        <v>579</v>
      </c>
      <c r="E20" s="333"/>
      <c r="F20" s="335"/>
      <c r="H20" s="18"/>
    </row>
    <row r="21" spans="2:8" ht="15" customHeight="1" x14ac:dyDescent="0.2">
      <c r="B21" s="55" t="s">
        <v>253</v>
      </c>
      <c r="C21" s="342"/>
      <c r="D21" s="343" t="s">
        <v>391</v>
      </c>
      <c r="E21" s="333"/>
      <c r="F21" s="335"/>
      <c r="H21" s="18"/>
    </row>
    <row r="22" spans="2:8" ht="15" customHeight="1" x14ac:dyDescent="0.2">
      <c r="B22" s="55" t="s">
        <v>348</v>
      </c>
      <c r="C22" s="342"/>
      <c r="D22" s="343" t="s">
        <v>452</v>
      </c>
      <c r="E22" s="333" t="s">
        <v>1330</v>
      </c>
      <c r="F22" s="335"/>
      <c r="H22" s="18"/>
    </row>
    <row r="23" spans="2:8" ht="15" customHeight="1" thickBot="1" x14ac:dyDescent="0.25">
      <c r="B23" s="68" t="s">
        <v>1101</v>
      </c>
      <c r="C23" s="354"/>
      <c r="D23" s="345"/>
      <c r="E23" s="339"/>
      <c r="F23" s="336"/>
      <c r="H23" s="18"/>
    </row>
    <row r="24" spans="2:8" ht="15" customHeight="1" x14ac:dyDescent="0.2">
      <c r="B24" s="29"/>
      <c r="C24" s="18"/>
      <c r="D24" s="18"/>
      <c r="E24" s="16"/>
      <c r="F24" s="34"/>
      <c r="H24" s="18"/>
    </row>
    <row r="25" spans="2:8" ht="15" customHeight="1" thickBot="1" x14ac:dyDescent="0.25">
      <c r="B25" s="514" t="s">
        <v>245</v>
      </c>
      <c r="C25" s="515"/>
      <c r="D25" s="515"/>
      <c r="E25" s="515"/>
      <c r="F25" s="515"/>
      <c r="H25" s="18"/>
    </row>
    <row r="26" spans="2:8" ht="15" customHeight="1" thickBot="1" x14ac:dyDescent="0.25">
      <c r="B26" s="22" t="s">
        <v>236</v>
      </c>
      <c r="C26" s="23"/>
      <c r="D26" s="23" t="s">
        <v>597</v>
      </c>
      <c r="E26" s="23" t="s">
        <v>237</v>
      </c>
      <c r="F26" s="24" t="s">
        <v>238</v>
      </c>
      <c r="H26" s="18"/>
    </row>
    <row r="27" spans="2:8" ht="15" customHeight="1" x14ac:dyDescent="0.2">
      <c r="B27" s="83" t="s">
        <v>240</v>
      </c>
      <c r="C27" s="340"/>
      <c r="D27" s="341" t="s">
        <v>420</v>
      </c>
      <c r="E27" s="332"/>
      <c r="F27" s="317" t="s">
        <v>1122</v>
      </c>
      <c r="H27" s="18"/>
    </row>
    <row r="28" spans="2:8" ht="15" customHeight="1" x14ac:dyDescent="0.2">
      <c r="B28" s="55" t="s">
        <v>241</v>
      </c>
      <c r="C28" s="342"/>
      <c r="D28" s="343" t="s">
        <v>493</v>
      </c>
      <c r="E28" s="333" t="s">
        <v>1266</v>
      </c>
      <c r="F28" s="335" t="s">
        <v>1123</v>
      </c>
      <c r="H28" s="18"/>
    </row>
    <row r="29" spans="2:8" ht="15" customHeight="1" x14ac:dyDescent="0.2">
      <c r="B29" s="55" t="s">
        <v>332</v>
      </c>
      <c r="C29" s="342"/>
      <c r="D29" s="343" t="s">
        <v>533</v>
      </c>
      <c r="E29" s="333"/>
      <c r="F29" s="335" t="s">
        <v>1124</v>
      </c>
      <c r="H29" s="18"/>
    </row>
    <row r="30" spans="2:8" ht="15" customHeight="1" x14ac:dyDescent="0.2">
      <c r="B30" s="55" t="s">
        <v>249</v>
      </c>
      <c r="C30" s="342"/>
      <c r="D30" s="343" t="s">
        <v>532</v>
      </c>
      <c r="E30" s="333"/>
      <c r="F30" s="335" t="s">
        <v>1124</v>
      </c>
      <c r="H30" s="18"/>
    </row>
    <row r="31" spans="2:8" ht="15" customHeight="1" x14ac:dyDescent="0.2">
      <c r="B31" s="55" t="s">
        <v>293</v>
      </c>
      <c r="C31" s="342"/>
      <c r="D31" s="343" t="s">
        <v>421</v>
      </c>
      <c r="E31" s="333"/>
      <c r="F31" s="335" t="s">
        <v>1124</v>
      </c>
      <c r="H31" s="18"/>
    </row>
    <row r="32" spans="2:8" ht="15" customHeight="1" x14ac:dyDescent="0.2">
      <c r="B32" s="55" t="s">
        <v>343</v>
      </c>
      <c r="C32" s="342"/>
      <c r="D32" s="343" t="s">
        <v>531</v>
      </c>
      <c r="E32" s="333"/>
      <c r="F32" s="335" t="s">
        <v>1124</v>
      </c>
      <c r="H32" s="18"/>
    </row>
    <row r="33" spans="2:9" ht="15" customHeight="1" x14ac:dyDescent="0.2">
      <c r="B33" s="55" t="s">
        <v>614</v>
      </c>
      <c r="C33" s="342"/>
      <c r="D33" s="343" t="s">
        <v>388</v>
      </c>
      <c r="E33" s="333" t="s">
        <v>812</v>
      </c>
      <c r="F33" s="335" t="s">
        <v>1124</v>
      </c>
      <c r="H33" s="18"/>
    </row>
    <row r="34" spans="2:9" ht="15" customHeight="1" x14ac:dyDescent="0.2">
      <c r="B34" s="55" t="s">
        <v>1003</v>
      </c>
      <c r="C34" s="342"/>
      <c r="D34" s="343" t="s">
        <v>600</v>
      </c>
      <c r="E34" s="333" t="s">
        <v>813</v>
      </c>
      <c r="F34" s="335" t="s">
        <v>1124</v>
      </c>
      <c r="G34" s="15"/>
      <c r="H34" s="18"/>
    </row>
    <row r="35" spans="2:9" ht="15" customHeight="1" x14ac:dyDescent="0.2">
      <c r="B35" s="55" t="s">
        <v>263</v>
      </c>
      <c r="C35" s="342"/>
      <c r="D35" s="343" t="s">
        <v>524</v>
      </c>
      <c r="E35" s="333" t="s">
        <v>675</v>
      </c>
      <c r="F35" s="335" t="s">
        <v>1124</v>
      </c>
      <c r="G35" s="15"/>
      <c r="H35" s="18"/>
    </row>
    <row r="36" spans="2:9" ht="15" customHeight="1" x14ac:dyDescent="0.2">
      <c r="B36" s="55" t="s">
        <v>294</v>
      </c>
      <c r="C36" s="342"/>
      <c r="D36" s="343" t="s">
        <v>515</v>
      </c>
      <c r="E36" s="333"/>
      <c r="F36" s="335" t="s">
        <v>1124</v>
      </c>
      <c r="G36" s="15"/>
      <c r="H36" s="18"/>
    </row>
    <row r="37" spans="2:9" ht="15" customHeight="1" thickBot="1" x14ac:dyDescent="0.25">
      <c r="B37" s="68" t="s">
        <v>1101</v>
      </c>
      <c r="C37" s="354"/>
      <c r="D37" s="345"/>
      <c r="E37" s="339"/>
      <c r="F37" s="336"/>
      <c r="G37" s="15"/>
      <c r="H37" s="18"/>
    </row>
    <row r="38" spans="2:9" ht="15" customHeight="1" x14ac:dyDescent="0.2">
      <c r="B38" s="29"/>
      <c r="C38" s="18"/>
      <c r="D38" s="18"/>
      <c r="E38" s="16"/>
      <c r="F38" s="34"/>
      <c r="G38" s="15"/>
      <c r="I38" s="15"/>
    </row>
    <row r="39" spans="2:9" ht="15" customHeight="1" thickBot="1" x14ac:dyDescent="0.25">
      <c r="B39" s="514" t="s">
        <v>252</v>
      </c>
      <c r="C39" s="515"/>
      <c r="D39" s="515"/>
      <c r="E39" s="515"/>
      <c r="F39" s="515"/>
      <c r="G39" s="15"/>
      <c r="I39" s="15"/>
    </row>
    <row r="40" spans="2:9" ht="15" customHeight="1" thickBot="1" x14ac:dyDescent="0.25">
      <c r="B40" s="22" t="s">
        <v>236</v>
      </c>
      <c r="C40" s="23"/>
      <c r="D40" s="23" t="s">
        <v>597</v>
      </c>
      <c r="E40" s="23" t="s">
        <v>237</v>
      </c>
      <c r="F40" s="24" t="s">
        <v>238</v>
      </c>
      <c r="I40" s="15"/>
    </row>
    <row r="41" spans="2:9" s="15" customFormat="1" ht="15" customHeight="1" x14ac:dyDescent="0.2">
      <c r="B41" s="83" t="s">
        <v>993</v>
      </c>
      <c r="C41" s="340"/>
      <c r="D41" s="341" t="s">
        <v>565</v>
      </c>
      <c r="E41" s="332"/>
      <c r="F41" s="317"/>
      <c r="G41" s="17"/>
    </row>
    <row r="42" spans="2:9" s="15" customFormat="1" ht="15" customHeight="1" x14ac:dyDescent="0.2">
      <c r="B42" s="55" t="s">
        <v>295</v>
      </c>
      <c r="C42" s="342"/>
      <c r="D42" s="343" t="s">
        <v>451</v>
      </c>
      <c r="E42" s="333"/>
      <c r="F42" s="335"/>
      <c r="G42" s="17"/>
    </row>
    <row r="43" spans="2:9" s="15" customFormat="1" ht="15" customHeight="1" x14ac:dyDescent="0.2">
      <c r="B43" s="55" t="s">
        <v>363</v>
      </c>
      <c r="C43" s="342"/>
      <c r="D43" s="343" t="s">
        <v>522</v>
      </c>
      <c r="E43" s="333" t="s">
        <v>1328</v>
      </c>
      <c r="F43" s="335"/>
      <c r="G43" s="17"/>
    </row>
    <row r="44" spans="2:9" s="15" customFormat="1" ht="15" customHeight="1" thickBot="1" x14ac:dyDescent="0.25">
      <c r="B44" s="68" t="s">
        <v>1101</v>
      </c>
      <c r="C44" s="354" t="s">
        <v>1101</v>
      </c>
      <c r="D44" s="349"/>
      <c r="E44" s="339"/>
      <c r="F44" s="336"/>
      <c r="G44" s="17"/>
    </row>
    <row r="45" spans="2:9" s="15" customFormat="1" x14ac:dyDescent="0.2">
      <c r="B45" s="29"/>
      <c r="C45" s="18"/>
      <c r="D45" s="18"/>
      <c r="E45" s="16"/>
      <c r="F45" s="34"/>
      <c r="G45" s="17"/>
    </row>
    <row r="46" spans="2:9" s="15" customFormat="1" x14ac:dyDescent="0.2">
      <c r="B46" s="29"/>
      <c r="C46" s="18"/>
      <c r="D46" s="18"/>
      <c r="E46" s="16"/>
      <c r="F46" s="34"/>
      <c r="G46" s="17"/>
    </row>
    <row r="47" spans="2:9" s="15" customFormat="1" x14ac:dyDescent="0.2">
      <c r="B47" s="29"/>
      <c r="C47" s="18"/>
      <c r="D47" s="18"/>
      <c r="E47" s="16"/>
      <c r="F47" s="34"/>
      <c r="G47" s="17"/>
    </row>
    <row r="48" spans="2:9" s="15" customFormat="1" x14ac:dyDescent="0.2">
      <c r="B48" s="29"/>
      <c r="C48" s="18"/>
      <c r="D48" s="18"/>
      <c r="E48" s="16"/>
      <c r="F48" s="34"/>
      <c r="G48" s="17"/>
    </row>
    <row r="49" spans="2:9" s="15" customFormat="1" x14ac:dyDescent="0.2">
      <c r="B49" s="29"/>
      <c r="C49" s="18"/>
      <c r="D49" s="18"/>
      <c r="E49" s="16"/>
      <c r="F49" s="34"/>
      <c r="G49" s="17"/>
    </row>
    <row r="50" spans="2:9" s="15" customFormat="1" x14ac:dyDescent="0.2">
      <c r="B50" s="29"/>
      <c r="C50" s="18"/>
      <c r="D50" s="18"/>
      <c r="E50" s="16"/>
      <c r="F50" s="34"/>
      <c r="G50" s="17"/>
    </row>
    <row r="51" spans="2:9" s="15" customFormat="1" x14ac:dyDescent="0.2">
      <c r="B51" s="29"/>
      <c r="C51" s="18"/>
      <c r="D51" s="18"/>
      <c r="E51" s="16"/>
      <c r="F51" s="34"/>
      <c r="G51" s="17"/>
    </row>
    <row r="52" spans="2:9" s="15" customFormat="1" x14ac:dyDescent="0.2">
      <c r="B52" s="29"/>
      <c r="C52" s="18"/>
      <c r="D52" s="18"/>
      <c r="E52" s="16"/>
      <c r="F52" s="34"/>
      <c r="G52" s="17"/>
    </row>
    <row r="53" spans="2:9" s="15" customFormat="1" x14ac:dyDescent="0.2">
      <c r="B53" s="29"/>
      <c r="C53" s="18"/>
      <c r="D53" s="18"/>
      <c r="E53" s="16"/>
      <c r="F53" s="34"/>
      <c r="G53" s="17"/>
    </row>
    <row r="54" spans="2:9" s="15" customFormat="1" x14ac:dyDescent="0.2">
      <c r="B54" s="17"/>
      <c r="E54" s="17"/>
      <c r="G54" s="17"/>
    </row>
    <row r="55" spans="2:9" s="15" customFormat="1" x14ac:dyDescent="0.2">
      <c r="B55" s="17"/>
      <c r="E55" s="17"/>
      <c r="G55" s="17"/>
    </row>
    <row r="56" spans="2:9" s="15" customFormat="1" x14ac:dyDescent="0.2">
      <c r="B56" s="17"/>
      <c r="E56" s="17"/>
      <c r="G56" s="17"/>
    </row>
    <row r="57" spans="2:9" s="15" customFormat="1" x14ac:dyDescent="0.2">
      <c r="B57" s="17"/>
      <c r="E57" s="17"/>
      <c r="G57" s="17"/>
    </row>
    <row r="58" spans="2:9" s="15" customFormat="1" x14ac:dyDescent="0.2">
      <c r="B58" s="17"/>
      <c r="E58" s="17"/>
      <c r="G58" s="17"/>
    </row>
    <row r="59" spans="2:9" s="15" customFormat="1" x14ac:dyDescent="0.2">
      <c r="B59" s="17"/>
      <c r="E59" s="17"/>
      <c r="G59" s="17"/>
    </row>
    <row r="60" spans="2:9" s="15" customFormat="1" x14ac:dyDescent="0.2">
      <c r="B60" s="17"/>
      <c r="E60" s="17"/>
      <c r="G60" s="17"/>
      <c r="H60" s="17"/>
      <c r="I60" s="17"/>
    </row>
    <row r="61" spans="2:9" s="15" customFormat="1" x14ac:dyDescent="0.2">
      <c r="B61" s="17"/>
      <c r="E61" s="17"/>
      <c r="G61" s="17"/>
      <c r="I61" s="17"/>
    </row>
    <row r="62" spans="2:9" s="15" customFormat="1" x14ac:dyDescent="0.2">
      <c r="B62" s="17"/>
      <c r="E62" s="17"/>
      <c r="G62" s="17"/>
      <c r="I62" s="17"/>
    </row>
    <row r="63" spans="2:9" s="15" customFormat="1" x14ac:dyDescent="0.2">
      <c r="B63" s="17"/>
      <c r="E63" s="17"/>
      <c r="G63" s="17"/>
      <c r="I63" s="17"/>
    </row>
    <row r="64" spans="2:9" s="15" customFormat="1" x14ac:dyDescent="0.2">
      <c r="B64" s="17"/>
      <c r="E64" s="17"/>
      <c r="G64" s="17"/>
      <c r="I64" s="17"/>
    </row>
    <row r="65" spans="2:9" s="15" customFormat="1" x14ac:dyDescent="0.2">
      <c r="B65" s="17"/>
      <c r="E65" s="17"/>
      <c r="G65" s="17"/>
      <c r="I65" s="17"/>
    </row>
  </sheetData>
  <sheetProtection algorithmName="SHA-512" hashValue="F/2h1r5gRbckxA31JUChRG6ARPBZPgkBqMwUO9cdCxq/AjbCB+8wfImRonW7XbfuZBw6jECidVZ2Qc7Sj/m/Dg==" saltValue="//P4ySDtlN3GDcyrA7fzdQ==" spinCount="100000" sheet="1" objects="1" scenarios="1"/>
  <mergeCells count="4">
    <mergeCell ref="B14:F14"/>
    <mergeCell ref="B25:F25"/>
    <mergeCell ref="B39:F39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36"/>
  <dimension ref="B1:G75"/>
  <sheetViews>
    <sheetView showGridLines="0" showRowColHeaders="0" topLeftCell="A7" workbookViewId="0">
      <selection activeCell="I29" sqref="I29"/>
    </sheetView>
  </sheetViews>
  <sheetFormatPr defaultRowHeight="12.75" x14ac:dyDescent="0.2"/>
  <cols>
    <col min="1" max="1" width="3.28515625" style="17" customWidth="1"/>
    <col min="2" max="2" width="37.85546875" style="17" customWidth="1"/>
    <col min="3" max="3" width="0.140625" style="15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32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346</v>
      </c>
      <c r="E9" s="16"/>
      <c r="F9" s="34"/>
    </row>
    <row r="10" spans="2:7" ht="15" customHeight="1" x14ac:dyDescent="0.2">
      <c r="B10" s="21" t="s">
        <v>1331</v>
      </c>
      <c r="E10" s="16"/>
      <c r="F10" s="34"/>
    </row>
    <row r="11" spans="2:7" ht="15" customHeight="1" x14ac:dyDescent="0.2">
      <c r="B11" s="21" t="s">
        <v>1332</v>
      </c>
      <c r="E11" s="16"/>
      <c r="F11" s="34"/>
    </row>
    <row r="12" spans="2:7" ht="15" customHeight="1" x14ac:dyDescent="0.2">
      <c r="B12" s="93" t="s">
        <v>650</v>
      </c>
      <c r="E12" s="16"/>
      <c r="F12" s="34"/>
    </row>
    <row r="13" spans="2:7" ht="16.5" thickBot="1" x14ac:dyDescent="0.25">
      <c r="B13" s="514" t="s">
        <v>235</v>
      </c>
      <c r="C13" s="515"/>
      <c r="D13" s="515"/>
      <c r="E13" s="515"/>
      <c r="F13" s="515"/>
    </row>
    <row r="14" spans="2:7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</row>
    <row r="15" spans="2:7" ht="15" customHeight="1" x14ac:dyDescent="0.2">
      <c r="B15" s="83" t="s">
        <v>608</v>
      </c>
      <c r="C15" s="340"/>
      <c r="D15" s="341" t="s">
        <v>498</v>
      </c>
      <c r="E15" s="332"/>
      <c r="F15" s="317"/>
      <c r="G15" s="15"/>
    </row>
    <row r="16" spans="2:7" ht="15" customHeight="1" x14ac:dyDescent="0.2">
      <c r="B16" s="55" t="s">
        <v>301</v>
      </c>
      <c r="C16" s="342"/>
      <c r="D16" s="343" t="s">
        <v>501</v>
      </c>
      <c r="E16" s="333"/>
      <c r="F16" s="335"/>
      <c r="G16" s="15"/>
    </row>
    <row r="17" spans="2:6" ht="15" customHeight="1" x14ac:dyDescent="0.2">
      <c r="B17" s="55" t="s">
        <v>256</v>
      </c>
      <c r="C17" s="342"/>
      <c r="D17" s="343" t="s">
        <v>461</v>
      </c>
      <c r="E17" s="333"/>
      <c r="F17" s="335"/>
    </row>
    <row r="18" spans="2:6" ht="15" customHeight="1" x14ac:dyDescent="0.2">
      <c r="B18" s="55" t="s">
        <v>258</v>
      </c>
      <c r="C18" s="342"/>
      <c r="D18" s="343" t="s">
        <v>604</v>
      </c>
      <c r="E18" s="333"/>
      <c r="F18" s="335"/>
    </row>
    <row r="19" spans="2:6" ht="15" customHeight="1" x14ac:dyDescent="0.2">
      <c r="B19" s="55" t="s">
        <v>292</v>
      </c>
      <c r="C19" s="342"/>
      <c r="D19" s="343" t="s">
        <v>455</v>
      </c>
      <c r="E19" s="333"/>
      <c r="F19" s="335"/>
    </row>
    <row r="20" spans="2:6" ht="15" customHeight="1" x14ac:dyDescent="0.2">
      <c r="B20" s="55" t="s">
        <v>611</v>
      </c>
      <c r="C20" s="342"/>
      <c r="D20" s="343" t="s">
        <v>479</v>
      </c>
      <c r="E20" s="333"/>
      <c r="F20" s="335"/>
    </row>
    <row r="21" spans="2:6" ht="15" customHeight="1" x14ac:dyDescent="0.2">
      <c r="B21" s="55" t="s">
        <v>299</v>
      </c>
      <c r="C21" s="342"/>
      <c r="D21" s="343" t="s">
        <v>459</v>
      </c>
      <c r="E21" s="333"/>
      <c r="F21" s="335"/>
    </row>
    <row r="22" spans="2:6" ht="15" customHeight="1" x14ac:dyDescent="0.2">
      <c r="B22" s="55" t="s">
        <v>253</v>
      </c>
      <c r="C22" s="342"/>
      <c r="D22" s="343" t="s">
        <v>408</v>
      </c>
      <c r="E22" s="333" t="s">
        <v>1121</v>
      </c>
      <c r="F22" s="335"/>
    </row>
    <row r="23" spans="2:6" ht="15" customHeight="1" x14ac:dyDescent="0.2">
      <c r="B23" s="55" t="s">
        <v>253</v>
      </c>
      <c r="C23" s="342"/>
      <c r="D23" s="343" t="s">
        <v>391</v>
      </c>
      <c r="E23" s="333" t="s">
        <v>1112</v>
      </c>
      <c r="F23" s="335"/>
    </row>
    <row r="24" spans="2:6" ht="15" customHeight="1" thickBot="1" x14ac:dyDescent="0.25">
      <c r="B24" s="68" t="s">
        <v>1101</v>
      </c>
      <c r="C24" s="354"/>
      <c r="D24" s="345"/>
      <c r="E24" s="339"/>
      <c r="F24" s="336"/>
    </row>
    <row r="25" spans="2:6" ht="15" customHeight="1" x14ac:dyDescent="0.2">
      <c r="B25" s="29"/>
      <c r="C25" s="18"/>
      <c r="D25" s="18"/>
      <c r="E25" s="16"/>
      <c r="F25" s="34"/>
    </row>
    <row r="26" spans="2:6" ht="15" customHeight="1" thickBot="1" x14ac:dyDescent="0.25">
      <c r="B26" s="514" t="s">
        <v>245</v>
      </c>
      <c r="C26" s="515"/>
      <c r="D26" s="515"/>
      <c r="E26" s="515"/>
      <c r="F26" s="515"/>
    </row>
    <row r="27" spans="2:6" ht="15" customHeight="1" thickBot="1" x14ac:dyDescent="0.25">
      <c r="B27" s="22" t="s">
        <v>236</v>
      </c>
      <c r="C27" s="23"/>
      <c r="D27" s="23" t="s">
        <v>597</v>
      </c>
      <c r="E27" s="23" t="s">
        <v>237</v>
      </c>
      <c r="F27" s="24" t="s">
        <v>238</v>
      </c>
    </row>
    <row r="28" spans="2:6" ht="15" customHeight="1" x14ac:dyDescent="0.2">
      <c r="B28" s="83" t="s">
        <v>240</v>
      </c>
      <c r="C28" s="340"/>
      <c r="D28" s="341" t="s">
        <v>422</v>
      </c>
      <c r="E28" s="332"/>
      <c r="F28" s="317" t="s">
        <v>1122</v>
      </c>
    </row>
    <row r="29" spans="2:6" ht="15" customHeight="1" x14ac:dyDescent="0.2">
      <c r="B29" s="55" t="s">
        <v>298</v>
      </c>
      <c r="C29" s="342"/>
      <c r="D29" s="343" t="s">
        <v>587</v>
      </c>
      <c r="E29" s="333" t="s">
        <v>1265</v>
      </c>
      <c r="F29" s="335" t="s">
        <v>1122</v>
      </c>
    </row>
    <row r="30" spans="2:6" ht="15" customHeight="1" x14ac:dyDescent="0.2">
      <c r="B30" s="55" t="s">
        <v>298</v>
      </c>
      <c r="C30" s="342"/>
      <c r="D30" s="343" t="s">
        <v>528</v>
      </c>
      <c r="E30" s="333" t="s">
        <v>1266</v>
      </c>
      <c r="F30" s="335" t="s">
        <v>1124</v>
      </c>
    </row>
    <row r="31" spans="2:6" ht="15" customHeight="1" x14ac:dyDescent="0.2">
      <c r="B31" s="55" t="s">
        <v>332</v>
      </c>
      <c r="C31" s="342"/>
      <c r="D31" s="343" t="s">
        <v>423</v>
      </c>
      <c r="E31" s="333"/>
      <c r="F31" s="335" t="s">
        <v>1124</v>
      </c>
    </row>
    <row r="32" spans="2:6" ht="15" customHeight="1" x14ac:dyDescent="0.2">
      <c r="B32" s="55" t="s">
        <v>249</v>
      </c>
      <c r="C32" s="342"/>
      <c r="D32" s="343" t="s">
        <v>599</v>
      </c>
      <c r="E32" s="333"/>
      <c r="F32" s="335" t="s">
        <v>1124</v>
      </c>
    </row>
    <row r="33" spans="2:7" ht="15" customHeight="1" x14ac:dyDescent="0.2">
      <c r="B33" s="55" t="s">
        <v>293</v>
      </c>
      <c r="C33" s="342"/>
      <c r="D33" s="343" t="s">
        <v>421</v>
      </c>
      <c r="E33" s="333"/>
      <c r="F33" s="335" t="s">
        <v>1124</v>
      </c>
    </row>
    <row r="34" spans="2:7" ht="15" customHeight="1" x14ac:dyDescent="0.2">
      <c r="B34" s="55" t="s">
        <v>283</v>
      </c>
      <c r="C34" s="342"/>
      <c r="D34" s="343" t="s">
        <v>419</v>
      </c>
      <c r="E34" s="333"/>
      <c r="F34" s="335" t="s">
        <v>1124</v>
      </c>
    </row>
    <row r="35" spans="2:7" ht="15" customHeight="1" x14ac:dyDescent="0.2">
      <c r="B35" s="55" t="s">
        <v>263</v>
      </c>
      <c r="C35" s="342"/>
      <c r="D35" s="343" t="s">
        <v>520</v>
      </c>
      <c r="E35" s="333" t="s">
        <v>812</v>
      </c>
      <c r="F35" s="335" t="s">
        <v>1124</v>
      </c>
    </row>
    <row r="36" spans="2:7" ht="15" customHeight="1" x14ac:dyDescent="0.2">
      <c r="B36" s="55" t="s">
        <v>263</v>
      </c>
      <c r="C36" s="342"/>
      <c r="D36" s="343" t="s">
        <v>425</v>
      </c>
      <c r="E36" s="333" t="s">
        <v>813</v>
      </c>
      <c r="F36" s="335" t="s">
        <v>1124</v>
      </c>
      <c r="G36" s="15"/>
    </row>
    <row r="37" spans="2:7" ht="15" customHeight="1" x14ac:dyDescent="0.2">
      <c r="B37" s="55" t="s">
        <v>263</v>
      </c>
      <c r="C37" s="342"/>
      <c r="D37" s="343" t="s">
        <v>521</v>
      </c>
      <c r="E37" s="333" t="s">
        <v>675</v>
      </c>
      <c r="F37" s="335" t="s">
        <v>1124</v>
      </c>
      <c r="G37" s="15"/>
    </row>
    <row r="38" spans="2:7" ht="15" customHeight="1" x14ac:dyDescent="0.2">
      <c r="B38" s="55" t="s">
        <v>294</v>
      </c>
      <c r="C38" s="342"/>
      <c r="D38" s="343" t="s">
        <v>515</v>
      </c>
      <c r="E38" s="333"/>
      <c r="F38" s="335" t="s">
        <v>1124</v>
      </c>
      <c r="G38" s="15"/>
    </row>
    <row r="39" spans="2:7" ht="15" customHeight="1" thickBot="1" x14ac:dyDescent="0.25">
      <c r="B39" s="68" t="s">
        <v>1101</v>
      </c>
      <c r="C39" s="354"/>
      <c r="D39" s="345"/>
      <c r="E39" s="334"/>
      <c r="F39" s="336"/>
      <c r="G39" s="15"/>
    </row>
    <row r="40" spans="2:7" ht="15" customHeight="1" x14ac:dyDescent="0.2">
      <c r="B40" s="32"/>
      <c r="C40" s="40"/>
      <c r="D40" s="40"/>
      <c r="E40" s="16"/>
      <c r="F40" s="34"/>
      <c r="G40" s="15"/>
    </row>
    <row r="41" spans="2:7" ht="15" customHeight="1" thickBot="1" x14ac:dyDescent="0.25">
      <c r="B41" s="514" t="s">
        <v>252</v>
      </c>
      <c r="C41" s="515"/>
      <c r="D41" s="515"/>
      <c r="E41" s="515"/>
      <c r="F41" s="515"/>
      <c r="G41" s="15"/>
    </row>
    <row r="42" spans="2:7" ht="15" customHeight="1" thickBot="1" x14ac:dyDescent="0.25">
      <c r="B42" s="22" t="s">
        <v>236</v>
      </c>
      <c r="C42" s="23"/>
      <c r="D42" s="23" t="s">
        <v>597</v>
      </c>
      <c r="E42" s="23" t="s">
        <v>237</v>
      </c>
      <c r="F42" s="24" t="s">
        <v>238</v>
      </c>
    </row>
    <row r="43" spans="2:7" s="15" customFormat="1" ht="15" customHeight="1" x14ac:dyDescent="0.2">
      <c r="B43" s="83" t="s">
        <v>254</v>
      </c>
      <c r="C43" s="340"/>
      <c r="D43" s="341" t="s">
        <v>487</v>
      </c>
      <c r="E43" s="332"/>
      <c r="F43" s="317"/>
      <c r="G43" s="17"/>
    </row>
    <row r="44" spans="2:7" s="15" customFormat="1" ht="15" customHeight="1" x14ac:dyDescent="0.2">
      <c r="B44" s="55" t="s">
        <v>295</v>
      </c>
      <c r="C44" s="342"/>
      <c r="D44" s="343" t="s">
        <v>488</v>
      </c>
      <c r="E44" s="333"/>
      <c r="F44" s="335"/>
      <c r="G44" s="17"/>
    </row>
    <row r="45" spans="2:7" s="15" customFormat="1" ht="15" customHeight="1" x14ac:dyDescent="0.2">
      <c r="B45" s="55" t="s">
        <v>363</v>
      </c>
      <c r="C45" s="342"/>
      <c r="D45" s="343" t="s">
        <v>527</v>
      </c>
      <c r="E45" s="333" t="s">
        <v>1296</v>
      </c>
      <c r="F45" s="335"/>
      <c r="G45" s="17"/>
    </row>
    <row r="46" spans="2:7" s="15" customFormat="1" ht="15" customHeight="1" thickBot="1" x14ac:dyDescent="0.25">
      <c r="B46" s="68" t="s">
        <v>1101</v>
      </c>
      <c r="C46" s="354"/>
      <c r="D46" s="345"/>
      <c r="E46" s="334"/>
      <c r="F46" s="336"/>
      <c r="G46" s="17"/>
    </row>
    <row r="47" spans="2:7" s="15" customFormat="1" x14ac:dyDescent="0.2">
      <c r="B47" s="29"/>
      <c r="C47" s="18"/>
      <c r="D47" s="18"/>
      <c r="E47" s="16"/>
      <c r="F47" s="34"/>
      <c r="G47" s="17"/>
    </row>
    <row r="48" spans="2:7" s="15" customFormat="1" x14ac:dyDescent="0.2">
      <c r="B48" s="29"/>
      <c r="C48" s="18"/>
      <c r="D48" s="18"/>
      <c r="E48" s="16"/>
      <c r="F48" s="34"/>
      <c r="G48" s="17"/>
    </row>
    <row r="49" spans="2:7" s="15" customFormat="1" x14ac:dyDescent="0.2">
      <c r="B49" s="29"/>
      <c r="C49" s="18"/>
      <c r="D49" s="18"/>
      <c r="E49" s="16"/>
      <c r="F49" s="34"/>
      <c r="G49" s="17"/>
    </row>
    <row r="50" spans="2:7" s="15" customFormat="1" x14ac:dyDescent="0.2">
      <c r="B50" s="29"/>
      <c r="C50" s="18"/>
      <c r="D50" s="18"/>
      <c r="E50" s="16"/>
      <c r="F50" s="34"/>
      <c r="G50" s="17"/>
    </row>
    <row r="51" spans="2:7" s="15" customFormat="1" x14ac:dyDescent="0.2">
      <c r="B51" s="29"/>
      <c r="C51" s="18"/>
      <c r="D51" s="18"/>
      <c r="E51" s="16"/>
      <c r="F51" s="34"/>
      <c r="G51" s="17"/>
    </row>
    <row r="52" spans="2:7" s="15" customFormat="1" x14ac:dyDescent="0.2">
      <c r="B52" s="29"/>
      <c r="C52" s="18"/>
      <c r="D52" s="18"/>
      <c r="E52" s="16"/>
      <c r="F52" s="34"/>
      <c r="G52" s="17"/>
    </row>
    <row r="53" spans="2:7" s="15" customFormat="1" x14ac:dyDescent="0.2">
      <c r="B53" s="29"/>
      <c r="C53" s="18"/>
      <c r="D53" s="18"/>
      <c r="E53" s="16"/>
      <c r="F53" s="34"/>
      <c r="G53" s="17"/>
    </row>
    <row r="54" spans="2:7" s="15" customFormat="1" x14ac:dyDescent="0.2">
      <c r="B54" s="29"/>
      <c r="C54" s="18"/>
      <c r="D54" s="18"/>
      <c r="E54" s="16"/>
      <c r="F54" s="34"/>
      <c r="G54" s="17"/>
    </row>
    <row r="55" spans="2:7" s="15" customFormat="1" x14ac:dyDescent="0.2">
      <c r="B55" s="17"/>
      <c r="E55" s="17"/>
      <c r="G55" s="17"/>
    </row>
    <row r="56" spans="2:7" s="15" customFormat="1" x14ac:dyDescent="0.2">
      <c r="B56" s="17"/>
      <c r="E56" s="17"/>
      <c r="G56" s="17"/>
    </row>
    <row r="57" spans="2:7" s="15" customFormat="1" x14ac:dyDescent="0.2">
      <c r="B57" s="17"/>
      <c r="E57" s="17"/>
      <c r="G57" s="17"/>
    </row>
    <row r="58" spans="2:7" s="15" customFormat="1" x14ac:dyDescent="0.2">
      <c r="B58" s="17"/>
      <c r="E58" s="17"/>
      <c r="G58" s="17"/>
    </row>
    <row r="59" spans="2:7" s="15" customFormat="1" x14ac:dyDescent="0.2">
      <c r="B59" s="17"/>
      <c r="E59" s="17"/>
      <c r="G59" s="17"/>
    </row>
    <row r="60" spans="2:7" s="15" customFormat="1" x14ac:dyDescent="0.2">
      <c r="B60" s="17"/>
      <c r="E60" s="17"/>
      <c r="G60" s="17"/>
    </row>
    <row r="61" spans="2:7" s="15" customFormat="1" x14ac:dyDescent="0.2">
      <c r="B61" s="17"/>
      <c r="E61" s="17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7" s="15" customFormat="1" x14ac:dyDescent="0.2">
      <c r="B65" s="17"/>
      <c r="E65" s="17"/>
      <c r="G65" s="17"/>
    </row>
    <row r="66" spans="2:7" s="15" customFormat="1" x14ac:dyDescent="0.2">
      <c r="B66" s="17"/>
      <c r="E66" s="17"/>
      <c r="G66" s="17"/>
    </row>
    <row r="67" spans="2:7" s="15" customFormat="1" x14ac:dyDescent="0.2">
      <c r="B67" s="17"/>
      <c r="E67" s="17"/>
      <c r="G67" s="17"/>
    </row>
    <row r="68" spans="2:7" s="15" customFormat="1" x14ac:dyDescent="0.2">
      <c r="B68" s="17"/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</sheetData>
  <sheetProtection algorithmName="SHA-512" hashValue="cKi6UsvCSsCidjw9Llv9ht7VEAHp8UFpK9aRupukwAxnEuX3zwlV+LlTY4PE/tA0XC3Hwb0755IQ3myS+i+O/w==" saltValue="DZXBTxhNF9Sby9joD1FgoQ==" spinCount="100000" sheet="1" objects="1" scenarios="1"/>
  <mergeCells count="4">
    <mergeCell ref="B13:F13"/>
    <mergeCell ref="B26:F26"/>
    <mergeCell ref="B41:F41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37"/>
  <dimension ref="B1:M71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10" width="9.140625" style="17"/>
    <col min="11" max="11" width="15.85546875" style="17" customWidth="1"/>
    <col min="12" max="12" width="22.42578125" style="17" bestFit="1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33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1.75" thickBot="1" x14ac:dyDescent="0.35">
      <c r="B9" s="123" t="s">
        <v>350</v>
      </c>
      <c r="E9" s="16"/>
      <c r="F9" s="34"/>
      <c r="H9" s="18"/>
    </row>
    <row r="10" spans="2:8" ht="15" customHeight="1" x14ac:dyDescent="0.2">
      <c r="B10" s="21" t="s">
        <v>1333</v>
      </c>
      <c r="E10" s="16"/>
      <c r="F10" s="34"/>
      <c r="H10" s="18"/>
    </row>
    <row r="11" spans="2:8" ht="15" customHeight="1" x14ac:dyDescent="0.2">
      <c r="B11" s="21" t="s">
        <v>1334</v>
      </c>
      <c r="E11" s="16"/>
      <c r="F11" s="34"/>
      <c r="H11" s="18"/>
    </row>
    <row r="12" spans="2:8" ht="15" customHeight="1" x14ac:dyDescent="0.2">
      <c r="B12" s="21" t="s">
        <v>1137</v>
      </c>
      <c r="E12" s="16"/>
      <c r="F12" s="34"/>
      <c r="H12" s="18"/>
    </row>
    <row r="13" spans="2:8" ht="15" customHeight="1" x14ac:dyDescent="0.2">
      <c r="B13" s="93" t="s">
        <v>650</v>
      </c>
      <c r="E13" s="16"/>
      <c r="F13" s="34"/>
      <c r="H13" s="18"/>
    </row>
    <row r="14" spans="2:8" ht="16.5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253</v>
      </c>
      <c r="C16" s="340"/>
      <c r="D16" s="341" t="s">
        <v>444</v>
      </c>
      <c r="E16" s="332" t="s">
        <v>1335</v>
      </c>
      <c r="F16" s="317"/>
      <c r="G16" s="15"/>
      <c r="H16" s="18"/>
    </row>
    <row r="17" spans="2:12" ht="15" customHeight="1" x14ac:dyDescent="0.2">
      <c r="B17" s="55" t="s">
        <v>253</v>
      </c>
      <c r="C17" s="342"/>
      <c r="D17" s="343" t="s">
        <v>444</v>
      </c>
      <c r="E17" s="333" t="s">
        <v>1336</v>
      </c>
      <c r="F17" s="335"/>
      <c r="G17" s="15"/>
      <c r="H17" s="18"/>
    </row>
    <row r="18" spans="2:12" ht="15" customHeight="1" x14ac:dyDescent="0.2">
      <c r="B18" s="55" t="s">
        <v>365</v>
      </c>
      <c r="C18" s="342"/>
      <c r="D18" s="343" t="s">
        <v>602</v>
      </c>
      <c r="E18" s="333"/>
      <c r="F18" s="335"/>
      <c r="H18" s="18"/>
    </row>
    <row r="19" spans="2:12" ht="15" customHeight="1" x14ac:dyDescent="0.2">
      <c r="B19" s="55" t="s">
        <v>258</v>
      </c>
      <c r="C19" s="342"/>
      <c r="D19" s="343" t="s">
        <v>604</v>
      </c>
      <c r="E19" s="333"/>
      <c r="F19" s="335"/>
      <c r="H19" s="18"/>
    </row>
    <row r="20" spans="2:12" ht="15" customHeight="1" x14ac:dyDescent="0.2">
      <c r="B20" s="55" t="s">
        <v>258</v>
      </c>
      <c r="C20" s="342"/>
      <c r="D20" s="343" t="s">
        <v>604</v>
      </c>
      <c r="E20" s="333"/>
      <c r="F20" s="335"/>
      <c r="H20" s="18"/>
      <c r="L20" s="115"/>
    </row>
    <row r="21" spans="2:12" ht="15" customHeight="1" x14ac:dyDescent="0.2">
      <c r="B21" s="55" t="s">
        <v>596</v>
      </c>
      <c r="C21" s="342"/>
      <c r="D21" s="343" t="s">
        <v>454</v>
      </c>
      <c r="E21" s="333"/>
      <c r="F21" s="335"/>
      <c r="H21" s="18"/>
      <c r="L21" s="115"/>
    </row>
    <row r="22" spans="2:12" ht="15" customHeight="1" x14ac:dyDescent="0.2">
      <c r="B22" s="55" t="s">
        <v>258</v>
      </c>
      <c r="C22" s="342"/>
      <c r="D22" s="343" t="s">
        <v>604</v>
      </c>
      <c r="E22" s="333"/>
      <c r="F22" s="335"/>
      <c r="H22" s="18"/>
      <c r="L22" s="115"/>
    </row>
    <row r="23" spans="2:12" ht="15" customHeight="1" x14ac:dyDescent="0.2">
      <c r="B23" s="55" t="s">
        <v>244</v>
      </c>
      <c r="C23" s="342"/>
      <c r="D23" s="343" t="s">
        <v>463</v>
      </c>
      <c r="E23" s="333"/>
      <c r="F23" s="335"/>
      <c r="H23" s="18"/>
      <c r="L23" s="115"/>
    </row>
    <row r="24" spans="2:12" ht="15" customHeight="1" x14ac:dyDescent="0.2">
      <c r="B24" s="55" t="s">
        <v>322</v>
      </c>
      <c r="C24" s="342"/>
      <c r="D24" s="343" t="s">
        <v>468</v>
      </c>
      <c r="E24" s="333"/>
      <c r="F24" s="335"/>
      <c r="H24" s="18"/>
      <c r="L24" s="115"/>
    </row>
    <row r="25" spans="2:12" ht="15" customHeight="1" x14ac:dyDescent="0.2">
      <c r="B25" s="55" t="s">
        <v>322</v>
      </c>
      <c r="C25" s="342"/>
      <c r="D25" s="343" t="s">
        <v>468</v>
      </c>
      <c r="E25" s="333"/>
      <c r="F25" s="335"/>
      <c r="H25" s="18"/>
      <c r="L25" s="115"/>
    </row>
    <row r="26" spans="2:12" ht="15" customHeight="1" x14ac:dyDescent="0.2">
      <c r="B26" s="55" t="s">
        <v>329</v>
      </c>
      <c r="C26" s="342"/>
      <c r="D26" s="343" t="s">
        <v>467</v>
      </c>
      <c r="E26" s="333"/>
      <c r="F26" s="335"/>
      <c r="H26" s="18"/>
      <c r="L26" s="115"/>
    </row>
    <row r="27" spans="2:12" ht="15" customHeight="1" thickBot="1" x14ac:dyDescent="0.25">
      <c r="B27" s="68" t="s">
        <v>1101</v>
      </c>
      <c r="C27" s="354"/>
      <c r="D27" s="345"/>
      <c r="E27" s="334"/>
      <c r="F27" s="336"/>
      <c r="H27" s="18"/>
      <c r="L27" s="115"/>
    </row>
    <row r="28" spans="2:12" ht="15" customHeight="1" x14ac:dyDescent="0.2">
      <c r="B28" s="29"/>
      <c r="C28" s="18"/>
      <c r="D28" s="18"/>
      <c r="E28" s="16"/>
      <c r="F28" s="34"/>
      <c r="H28" s="18"/>
    </row>
    <row r="29" spans="2:12" ht="15" customHeight="1" thickBot="1" x14ac:dyDescent="0.25">
      <c r="B29" s="514" t="s">
        <v>245</v>
      </c>
      <c r="C29" s="515"/>
      <c r="D29" s="515"/>
      <c r="E29" s="515"/>
      <c r="F29" s="515"/>
      <c r="H29" s="18"/>
    </row>
    <row r="30" spans="2:12" ht="15" customHeight="1" thickBot="1" x14ac:dyDescent="0.25">
      <c r="B30" s="22" t="s">
        <v>236</v>
      </c>
      <c r="C30" s="23"/>
      <c r="D30" s="23" t="s">
        <v>597</v>
      </c>
      <c r="E30" s="23" t="s">
        <v>237</v>
      </c>
      <c r="F30" s="24" t="s">
        <v>238</v>
      </c>
      <c r="H30" s="18"/>
    </row>
    <row r="31" spans="2:12" ht="15" customHeight="1" x14ac:dyDescent="0.2">
      <c r="B31" s="83" t="s">
        <v>240</v>
      </c>
      <c r="C31" s="340"/>
      <c r="D31" s="341" t="s">
        <v>495</v>
      </c>
      <c r="E31" s="332"/>
      <c r="F31" s="317" t="s">
        <v>1122</v>
      </c>
      <c r="H31" s="18"/>
    </row>
    <row r="32" spans="2:12" ht="15" customHeight="1" x14ac:dyDescent="0.2">
      <c r="B32" s="55" t="s">
        <v>327</v>
      </c>
      <c r="C32" s="342"/>
      <c r="D32" s="343" t="s">
        <v>484</v>
      </c>
      <c r="E32" s="333" t="s">
        <v>664</v>
      </c>
      <c r="F32" s="335" t="s">
        <v>1122</v>
      </c>
      <c r="H32" s="18"/>
    </row>
    <row r="33" spans="2:13" ht="15" customHeight="1" x14ac:dyDescent="0.2">
      <c r="B33" s="55" t="s">
        <v>309</v>
      </c>
      <c r="C33" s="342"/>
      <c r="D33" s="343" t="s">
        <v>434</v>
      </c>
      <c r="E33" s="333" t="s">
        <v>1335</v>
      </c>
      <c r="F33" s="335" t="s">
        <v>1124</v>
      </c>
      <c r="H33" s="18"/>
    </row>
    <row r="34" spans="2:13" ht="15" customHeight="1" x14ac:dyDescent="0.2">
      <c r="B34" s="55" t="s">
        <v>310</v>
      </c>
      <c r="C34" s="342"/>
      <c r="D34" s="343" t="s">
        <v>445</v>
      </c>
      <c r="E34" s="333" t="s">
        <v>1336</v>
      </c>
      <c r="F34" s="335" t="s">
        <v>1124</v>
      </c>
      <c r="H34" s="18"/>
    </row>
    <row r="35" spans="2:13" ht="15" customHeight="1" x14ac:dyDescent="0.2">
      <c r="B35" s="55" t="s">
        <v>331</v>
      </c>
      <c r="C35" s="342"/>
      <c r="D35" s="343" t="s">
        <v>442</v>
      </c>
      <c r="E35" s="333" t="s">
        <v>1335</v>
      </c>
      <c r="F35" s="335" t="s">
        <v>1232</v>
      </c>
      <c r="H35" s="18"/>
    </row>
    <row r="36" spans="2:13" ht="15" customHeight="1" x14ac:dyDescent="0.2">
      <c r="B36" s="55" t="s">
        <v>331</v>
      </c>
      <c r="C36" s="342"/>
      <c r="D36" s="343" t="s">
        <v>440</v>
      </c>
      <c r="E36" s="333" t="s">
        <v>1336</v>
      </c>
      <c r="F36" s="335" t="s">
        <v>1232</v>
      </c>
      <c r="H36" s="18"/>
    </row>
    <row r="37" spans="2:13" ht="15" customHeight="1" x14ac:dyDescent="0.2">
      <c r="B37" s="55" t="s">
        <v>317</v>
      </c>
      <c r="C37" s="342"/>
      <c r="D37" s="343" t="s">
        <v>431</v>
      </c>
      <c r="E37" s="333"/>
      <c r="F37" s="335" t="s">
        <v>1124</v>
      </c>
      <c r="H37" s="18"/>
    </row>
    <row r="38" spans="2:13" ht="15" customHeight="1" x14ac:dyDescent="0.2">
      <c r="B38" s="55" t="s">
        <v>280</v>
      </c>
      <c r="C38" s="342"/>
      <c r="D38" s="343" t="s">
        <v>516</v>
      </c>
      <c r="E38" s="333"/>
      <c r="F38" s="335" t="s">
        <v>1124</v>
      </c>
      <c r="H38" s="18"/>
    </row>
    <row r="39" spans="2:13" ht="15" customHeight="1" x14ac:dyDescent="0.2">
      <c r="B39" s="55" t="s">
        <v>324</v>
      </c>
      <c r="C39" s="342"/>
      <c r="D39" s="343" t="s">
        <v>549</v>
      </c>
      <c r="E39" s="333"/>
      <c r="F39" s="335" t="s">
        <v>1124</v>
      </c>
      <c r="H39" s="18"/>
    </row>
    <row r="40" spans="2:13" ht="15" customHeight="1" x14ac:dyDescent="0.2">
      <c r="B40" s="55" t="s">
        <v>315</v>
      </c>
      <c r="C40" s="342"/>
      <c r="D40" s="343" t="s">
        <v>441</v>
      </c>
      <c r="E40" s="333" t="s">
        <v>1335</v>
      </c>
      <c r="F40" s="335" t="s">
        <v>1232</v>
      </c>
      <c r="G40" s="15"/>
      <c r="H40" s="18"/>
    </row>
    <row r="41" spans="2:13" ht="15" customHeight="1" x14ac:dyDescent="0.2">
      <c r="B41" s="55" t="s">
        <v>315</v>
      </c>
      <c r="C41" s="342"/>
      <c r="D41" s="343" t="s">
        <v>438</v>
      </c>
      <c r="E41" s="333" t="s">
        <v>1336</v>
      </c>
      <c r="F41" s="335" t="s">
        <v>1232</v>
      </c>
      <c r="G41" s="15"/>
      <c r="H41" s="18"/>
    </row>
    <row r="42" spans="2:13" ht="15" customHeight="1" x14ac:dyDescent="0.2">
      <c r="B42" s="55" t="s">
        <v>613</v>
      </c>
      <c r="C42" s="342"/>
      <c r="D42" s="343" t="s">
        <v>482</v>
      </c>
      <c r="E42" s="333" t="s">
        <v>1318</v>
      </c>
      <c r="F42" s="335" t="s">
        <v>1124</v>
      </c>
      <c r="G42" s="15"/>
      <c r="H42" s="18"/>
    </row>
    <row r="43" spans="2:13" ht="15" customHeight="1" x14ac:dyDescent="0.2">
      <c r="B43" s="55" t="s">
        <v>263</v>
      </c>
      <c r="C43" s="342"/>
      <c r="D43" s="343" t="s">
        <v>414</v>
      </c>
      <c r="E43" s="333" t="s">
        <v>1319</v>
      </c>
      <c r="F43" s="335" t="s">
        <v>1124</v>
      </c>
      <c r="G43" s="15"/>
      <c r="H43" s="18"/>
    </row>
    <row r="44" spans="2:13" ht="15" customHeight="1" thickBot="1" x14ac:dyDescent="0.25">
      <c r="B44" s="68" t="s">
        <v>1101</v>
      </c>
      <c r="C44" s="354"/>
      <c r="D44" s="345"/>
      <c r="E44" s="339"/>
      <c r="F44" s="336"/>
      <c r="G44" s="15"/>
      <c r="I44" s="15"/>
    </row>
    <row r="45" spans="2:13" ht="15" customHeight="1" x14ac:dyDescent="0.2">
      <c r="B45" s="32"/>
      <c r="C45" s="40"/>
      <c r="D45" s="40"/>
      <c r="E45" s="16"/>
      <c r="F45" s="34"/>
      <c r="G45" s="15"/>
      <c r="I45" s="15"/>
    </row>
    <row r="46" spans="2:13" ht="15" customHeight="1" thickBot="1" x14ac:dyDescent="0.25">
      <c r="B46" s="514" t="s">
        <v>252</v>
      </c>
      <c r="C46" s="515"/>
      <c r="D46" s="515"/>
      <c r="E46" s="515"/>
      <c r="F46" s="515"/>
      <c r="I46" s="15"/>
      <c r="K46" s="15"/>
      <c r="L46" s="15"/>
      <c r="M46" s="15"/>
    </row>
    <row r="47" spans="2:13" s="15" customFormat="1" ht="15" customHeight="1" thickBot="1" x14ac:dyDescent="0.25">
      <c r="B47" s="22" t="s">
        <v>236</v>
      </c>
      <c r="C47" s="23"/>
      <c r="D47" s="23" t="s">
        <v>597</v>
      </c>
      <c r="E47" s="23" t="s">
        <v>237</v>
      </c>
      <c r="F47" s="24" t="s">
        <v>238</v>
      </c>
      <c r="G47" s="17"/>
    </row>
    <row r="48" spans="2:13" s="15" customFormat="1" ht="15" customHeight="1" x14ac:dyDescent="0.2">
      <c r="B48" s="83" t="s">
        <v>254</v>
      </c>
      <c r="C48" s="340"/>
      <c r="D48" s="341" t="s">
        <v>478</v>
      </c>
      <c r="E48" s="332"/>
      <c r="F48" s="317"/>
      <c r="G48" s="17"/>
    </row>
    <row r="49" spans="2:9" s="15" customFormat="1" ht="15" customHeight="1" x14ac:dyDescent="0.2">
      <c r="B49" s="55" t="s">
        <v>330</v>
      </c>
      <c r="C49" s="342"/>
      <c r="D49" s="343" t="s">
        <v>489</v>
      </c>
      <c r="E49" s="333"/>
      <c r="F49" s="335" t="s">
        <v>1310</v>
      </c>
      <c r="G49" s="17"/>
    </row>
    <row r="50" spans="2:9" s="15" customFormat="1" ht="15" customHeight="1" x14ac:dyDescent="0.2">
      <c r="B50" s="55" t="s">
        <v>363</v>
      </c>
      <c r="C50" s="342"/>
      <c r="D50" s="343" t="s">
        <v>556</v>
      </c>
      <c r="E50" s="333"/>
      <c r="F50" s="335"/>
      <c r="G50" s="17"/>
    </row>
    <row r="51" spans="2:9" s="15" customFormat="1" ht="15" customHeight="1" thickBot="1" x14ac:dyDescent="0.25">
      <c r="B51" s="68" t="s">
        <v>1101</v>
      </c>
      <c r="C51" s="354" t="s">
        <v>1101</v>
      </c>
      <c r="D51" s="349"/>
      <c r="E51" s="339"/>
      <c r="F51" s="336"/>
      <c r="G51" s="17"/>
    </row>
    <row r="52" spans="2:9" s="15" customFormat="1" x14ac:dyDescent="0.2">
      <c r="B52" s="29"/>
      <c r="C52" s="18"/>
      <c r="D52" s="18"/>
      <c r="E52" s="16"/>
      <c r="F52" s="34"/>
      <c r="G52" s="17"/>
    </row>
    <row r="53" spans="2:9" s="15" customFormat="1" x14ac:dyDescent="0.2">
      <c r="B53" s="29"/>
      <c r="C53" s="18"/>
      <c r="D53" s="18"/>
      <c r="E53" s="16"/>
      <c r="F53" s="34"/>
      <c r="G53" s="17"/>
    </row>
    <row r="54" spans="2:9" s="15" customFormat="1" x14ac:dyDescent="0.2">
      <c r="B54" s="29"/>
      <c r="C54" s="18"/>
      <c r="D54" s="18"/>
      <c r="E54" s="16"/>
      <c r="F54" s="34"/>
      <c r="G54" s="17"/>
    </row>
    <row r="55" spans="2:9" s="15" customFormat="1" x14ac:dyDescent="0.2">
      <c r="B55" s="29"/>
      <c r="C55" s="18"/>
      <c r="D55" s="18"/>
      <c r="E55" s="16"/>
      <c r="F55" s="34"/>
      <c r="G55" s="17"/>
    </row>
    <row r="56" spans="2:9" s="15" customFormat="1" x14ac:dyDescent="0.2">
      <c r="B56" s="29"/>
      <c r="C56" s="18"/>
      <c r="D56" s="18"/>
      <c r="E56" s="16"/>
      <c r="F56" s="34"/>
      <c r="G56" s="17"/>
    </row>
    <row r="57" spans="2:9" s="15" customFormat="1" x14ac:dyDescent="0.2">
      <c r="B57" s="29"/>
      <c r="C57" s="18"/>
      <c r="D57" s="18"/>
      <c r="E57" s="16"/>
      <c r="F57" s="34"/>
      <c r="G57" s="17"/>
    </row>
    <row r="58" spans="2:9" s="15" customFormat="1" x14ac:dyDescent="0.2">
      <c r="B58" s="29"/>
      <c r="C58" s="18"/>
      <c r="D58" s="18"/>
      <c r="E58" s="16"/>
      <c r="F58" s="34"/>
      <c r="G58" s="17"/>
    </row>
    <row r="59" spans="2:9" s="15" customFormat="1" x14ac:dyDescent="0.2">
      <c r="B59" s="29"/>
      <c r="C59" s="18"/>
      <c r="D59" s="18"/>
      <c r="E59" s="16"/>
      <c r="F59" s="34"/>
      <c r="G59" s="17"/>
    </row>
    <row r="60" spans="2:9" s="15" customFormat="1" x14ac:dyDescent="0.2">
      <c r="B60" s="29"/>
      <c r="C60" s="18"/>
      <c r="D60" s="18"/>
      <c r="E60" s="16"/>
      <c r="F60" s="34"/>
      <c r="G60" s="17"/>
    </row>
    <row r="61" spans="2:9" s="15" customFormat="1" x14ac:dyDescent="0.2">
      <c r="B61" s="17"/>
      <c r="E61" s="17"/>
      <c r="G61" s="17"/>
    </row>
    <row r="62" spans="2:9" s="15" customFormat="1" x14ac:dyDescent="0.2">
      <c r="B62" s="17"/>
      <c r="E62" s="17"/>
      <c r="G62" s="17"/>
    </row>
    <row r="63" spans="2:9" s="15" customFormat="1" x14ac:dyDescent="0.2">
      <c r="B63" s="17"/>
      <c r="E63" s="17"/>
      <c r="G63" s="17"/>
    </row>
    <row r="64" spans="2:9" s="15" customFormat="1" x14ac:dyDescent="0.2">
      <c r="B64" s="17"/>
      <c r="E64" s="17"/>
      <c r="G64" s="17"/>
      <c r="I64" s="17"/>
    </row>
    <row r="65" spans="2:13" s="15" customFormat="1" x14ac:dyDescent="0.2">
      <c r="B65" s="17"/>
      <c r="E65" s="17"/>
      <c r="G65" s="17"/>
      <c r="I65" s="17"/>
    </row>
    <row r="66" spans="2:13" s="15" customFormat="1" x14ac:dyDescent="0.2">
      <c r="B66" s="17"/>
      <c r="E66" s="17"/>
      <c r="G66" s="17"/>
      <c r="H66" s="17"/>
      <c r="I66" s="17"/>
    </row>
    <row r="67" spans="2:13" s="15" customFormat="1" x14ac:dyDescent="0.2">
      <c r="B67" s="17"/>
      <c r="E67" s="17"/>
      <c r="G67" s="17"/>
      <c r="I67" s="17"/>
    </row>
    <row r="68" spans="2:13" s="15" customFormat="1" x14ac:dyDescent="0.2">
      <c r="B68" s="17"/>
      <c r="E68" s="17"/>
      <c r="G68" s="17"/>
      <c r="I68" s="17"/>
    </row>
    <row r="69" spans="2:13" s="15" customFormat="1" x14ac:dyDescent="0.2">
      <c r="B69" s="17"/>
      <c r="E69" s="17"/>
      <c r="G69" s="17"/>
      <c r="I69" s="17"/>
    </row>
    <row r="70" spans="2:13" s="15" customFormat="1" x14ac:dyDescent="0.2">
      <c r="B70" s="17"/>
      <c r="E70" s="17"/>
      <c r="G70" s="17"/>
      <c r="I70" s="17"/>
    </row>
    <row r="71" spans="2:13" s="15" customFormat="1" x14ac:dyDescent="0.2">
      <c r="B71" s="17"/>
      <c r="E71" s="17"/>
      <c r="G71" s="17"/>
      <c r="I71" s="17"/>
      <c r="K71" s="17"/>
      <c r="L71" s="17"/>
      <c r="M71" s="17"/>
    </row>
  </sheetData>
  <sheetProtection algorithmName="SHA-512" hashValue="mrqIkhQQe/nZxzA/uQx9FmFmqhJFCLrlmhA1X7k/Y/im/uwnhH55UarOXvQGgeeSsjnMTc+v/yoeWQtxMvEGQA==" saltValue="pGdrj+ZZLxiEQgsqnd0jTw==" spinCount="100000" sheet="1" objects="1" scenarios="1"/>
  <mergeCells count="4">
    <mergeCell ref="B14:F14"/>
    <mergeCell ref="B29:F29"/>
    <mergeCell ref="B46:F46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38"/>
  <dimension ref="B1:M78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9" width="9.140625" style="17"/>
    <col min="10" max="10" width="26.42578125" style="17" customWidth="1"/>
    <col min="11" max="11" width="21.42578125" style="17" customWidth="1"/>
    <col min="12" max="12" width="22.42578125" style="17" bestFit="1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34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351</v>
      </c>
      <c r="E9" s="16"/>
      <c r="F9" s="34"/>
      <c r="H9" s="18"/>
    </row>
    <row r="10" spans="2:8" ht="15" customHeight="1" x14ac:dyDescent="0.2">
      <c r="B10" s="21" t="s">
        <v>1337</v>
      </c>
      <c r="E10" s="16"/>
      <c r="F10" s="34"/>
      <c r="H10" s="18"/>
    </row>
    <row r="11" spans="2:8" ht="15" customHeight="1" x14ac:dyDescent="0.2">
      <c r="B11" s="21" t="s">
        <v>1338</v>
      </c>
      <c r="E11" s="16"/>
      <c r="F11" s="34"/>
      <c r="H11" s="18"/>
    </row>
    <row r="12" spans="2:8" ht="15" customHeight="1" x14ac:dyDescent="0.2">
      <c r="B12" s="21" t="s">
        <v>1137</v>
      </c>
      <c r="E12" s="16"/>
      <c r="F12" s="34"/>
      <c r="H12" s="18"/>
    </row>
    <row r="13" spans="2:8" ht="15" customHeight="1" x14ac:dyDescent="0.2">
      <c r="B13" s="93" t="s">
        <v>650</v>
      </c>
      <c r="E13" s="16"/>
      <c r="F13" s="34"/>
      <c r="H13" s="18"/>
    </row>
    <row r="14" spans="2:8" ht="16.5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253</v>
      </c>
      <c r="C16" s="340"/>
      <c r="D16" s="341" t="s">
        <v>444</v>
      </c>
      <c r="E16" s="332"/>
      <c r="F16" s="317"/>
      <c r="G16" s="15"/>
      <c r="H16" s="18"/>
    </row>
    <row r="17" spans="2:12" ht="15" customHeight="1" x14ac:dyDescent="0.2">
      <c r="B17" s="55" t="s">
        <v>365</v>
      </c>
      <c r="C17" s="342"/>
      <c r="D17" s="343" t="s">
        <v>602</v>
      </c>
      <c r="E17" s="333"/>
      <c r="F17" s="335"/>
      <c r="G17" s="15"/>
      <c r="H17" s="18"/>
    </row>
    <row r="18" spans="2:12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</row>
    <row r="19" spans="2:12" ht="15" customHeight="1" x14ac:dyDescent="0.2">
      <c r="B19" s="55" t="s">
        <v>258</v>
      </c>
      <c r="C19" s="342"/>
      <c r="D19" s="343" t="s">
        <v>604</v>
      </c>
      <c r="E19" s="333"/>
      <c r="F19" s="335"/>
      <c r="H19" s="18"/>
      <c r="L19" s="115"/>
    </row>
    <row r="20" spans="2:12" ht="15" customHeight="1" x14ac:dyDescent="0.2">
      <c r="B20" s="55" t="s">
        <v>596</v>
      </c>
      <c r="C20" s="342"/>
      <c r="D20" s="343" t="s">
        <v>454</v>
      </c>
      <c r="E20" s="333"/>
      <c r="F20" s="335"/>
      <c r="H20" s="18"/>
      <c r="L20" s="115"/>
    </row>
    <row r="21" spans="2:12" ht="15" customHeight="1" x14ac:dyDescent="0.2">
      <c r="B21" s="55" t="s">
        <v>258</v>
      </c>
      <c r="C21" s="342"/>
      <c r="D21" s="343" t="s">
        <v>604</v>
      </c>
      <c r="E21" s="333"/>
      <c r="F21" s="335"/>
      <c r="H21" s="18"/>
      <c r="L21" s="115"/>
    </row>
    <row r="22" spans="2:12" ht="15" customHeight="1" x14ac:dyDescent="0.2">
      <c r="B22" s="55" t="s">
        <v>611</v>
      </c>
      <c r="C22" s="342"/>
      <c r="D22" s="343" t="s">
        <v>456</v>
      </c>
      <c r="E22" s="333"/>
      <c r="F22" s="335"/>
      <c r="H22" s="18"/>
      <c r="L22" s="115"/>
    </row>
    <row r="23" spans="2:12" ht="15" customHeight="1" x14ac:dyDescent="0.2">
      <c r="B23" s="55" t="s">
        <v>292</v>
      </c>
      <c r="C23" s="342"/>
      <c r="D23" s="343" t="s">
        <v>455</v>
      </c>
      <c r="E23" s="333"/>
      <c r="F23" s="335"/>
      <c r="H23" s="18"/>
      <c r="L23" s="115"/>
    </row>
    <row r="24" spans="2:12" ht="15" customHeight="1" x14ac:dyDescent="0.2">
      <c r="B24" s="55" t="s">
        <v>258</v>
      </c>
      <c r="C24" s="342"/>
      <c r="D24" s="343" t="s">
        <v>604</v>
      </c>
      <c r="E24" s="333"/>
      <c r="F24" s="335"/>
      <c r="H24" s="18"/>
      <c r="L24" s="115"/>
    </row>
    <row r="25" spans="2:12" ht="15" customHeight="1" x14ac:dyDescent="0.2">
      <c r="B25" s="55" t="s">
        <v>322</v>
      </c>
      <c r="C25" s="342"/>
      <c r="D25" s="343" t="s">
        <v>468</v>
      </c>
      <c r="E25" s="333"/>
      <c r="F25" s="335"/>
      <c r="H25" s="18"/>
      <c r="L25" s="115"/>
    </row>
    <row r="26" spans="2:12" ht="15" customHeight="1" x14ac:dyDescent="0.2">
      <c r="B26" s="55" t="s">
        <v>322</v>
      </c>
      <c r="C26" s="342"/>
      <c r="D26" s="343" t="s">
        <v>468</v>
      </c>
      <c r="E26" s="333"/>
      <c r="F26" s="335"/>
      <c r="H26" s="18"/>
    </row>
    <row r="27" spans="2:12" ht="15" customHeight="1" x14ac:dyDescent="0.2">
      <c r="B27" s="55" t="s">
        <v>321</v>
      </c>
      <c r="C27" s="342"/>
      <c r="D27" s="343" t="s">
        <v>469</v>
      </c>
      <c r="E27" s="333"/>
      <c r="F27" s="335"/>
      <c r="H27" s="18"/>
      <c r="L27" s="115"/>
    </row>
    <row r="28" spans="2:12" ht="15" customHeight="1" x14ac:dyDescent="0.2">
      <c r="B28" s="55" t="s">
        <v>329</v>
      </c>
      <c r="C28" s="342"/>
      <c r="D28" s="343" t="s">
        <v>467</v>
      </c>
      <c r="E28" s="333"/>
      <c r="F28" s="335"/>
      <c r="H28" s="18"/>
      <c r="L28" s="115"/>
    </row>
    <row r="29" spans="2:12" ht="15" customHeight="1" thickBot="1" x14ac:dyDescent="0.25">
      <c r="B29" s="68" t="s">
        <v>1101</v>
      </c>
      <c r="C29" s="354"/>
      <c r="D29" s="345"/>
      <c r="E29" s="339"/>
      <c r="F29" s="336"/>
      <c r="H29" s="18"/>
      <c r="L29" s="115"/>
    </row>
    <row r="30" spans="2:12" ht="15" customHeight="1" x14ac:dyDescent="0.2">
      <c r="B30" s="29"/>
      <c r="C30" s="18"/>
      <c r="D30" s="18"/>
      <c r="E30" s="16"/>
      <c r="F30" s="34"/>
      <c r="H30" s="18"/>
    </row>
    <row r="31" spans="2:12" ht="15" customHeight="1" thickBot="1" x14ac:dyDescent="0.25">
      <c r="B31" s="514" t="s">
        <v>245</v>
      </c>
      <c r="C31" s="515"/>
      <c r="D31" s="515"/>
      <c r="E31" s="515"/>
      <c r="F31" s="515"/>
      <c r="H31" s="18"/>
    </row>
    <row r="32" spans="2:12" ht="15" customHeight="1" thickBot="1" x14ac:dyDescent="0.25">
      <c r="B32" s="22" t="s">
        <v>236</v>
      </c>
      <c r="C32" s="23"/>
      <c r="D32" s="23" t="s">
        <v>597</v>
      </c>
      <c r="E32" s="23" t="s">
        <v>237</v>
      </c>
      <c r="F32" s="24" t="s">
        <v>238</v>
      </c>
      <c r="H32" s="18"/>
    </row>
    <row r="33" spans="2:13" ht="15" customHeight="1" x14ac:dyDescent="0.2">
      <c r="B33" s="83" t="s">
        <v>240</v>
      </c>
      <c r="C33" s="340"/>
      <c r="D33" s="341" t="s">
        <v>495</v>
      </c>
      <c r="E33" s="332"/>
      <c r="F33" s="317" t="s">
        <v>1122</v>
      </c>
      <c r="H33" s="18"/>
    </row>
    <row r="34" spans="2:13" ht="15" customHeight="1" x14ac:dyDescent="0.2">
      <c r="B34" s="55" t="s">
        <v>327</v>
      </c>
      <c r="C34" s="342"/>
      <c r="D34" s="343" t="s">
        <v>484</v>
      </c>
      <c r="E34" s="333" t="s">
        <v>664</v>
      </c>
      <c r="F34" s="335" t="s">
        <v>1122</v>
      </c>
      <c r="H34" s="18"/>
    </row>
    <row r="35" spans="2:13" ht="15" customHeight="1" x14ac:dyDescent="0.2">
      <c r="B35" s="55" t="s">
        <v>332</v>
      </c>
      <c r="C35" s="342"/>
      <c r="D35" s="343" t="s">
        <v>437</v>
      </c>
      <c r="E35" s="333" t="s">
        <v>1339</v>
      </c>
      <c r="F35" s="335" t="s">
        <v>1124</v>
      </c>
      <c r="H35" s="18"/>
    </row>
    <row r="36" spans="2:13" ht="15" customHeight="1" x14ac:dyDescent="0.2">
      <c r="B36" s="55" t="s">
        <v>332</v>
      </c>
      <c r="C36" s="342"/>
      <c r="D36" s="343" t="s">
        <v>436</v>
      </c>
      <c r="E36" s="333" t="s">
        <v>1340</v>
      </c>
      <c r="F36" s="335" t="s">
        <v>1124</v>
      </c>
      <c r="H36" s="18"/>
    </row>
    <row r="37" spans="2:13" ht="15" customHeight="1" x14ac:dyDescent="0.2">
      <c r="B37" s="55" t="s">
        <v>332</v>
      </c>
      <c r="C37" s="342"/>
      <c r="D37" s="343" t="s">
        <v>550</v>
      </c>
      <c r="E37" s="333" t="s">
        <v>1341</v>
      </c>
      <c r="F37" s="335" t="s">
        <v>1124</v>
      </c>
      <c r="H37" s="18"/>
    </row>
    <row r="38" spans="2:13" ht="15" customHeight="1" x14ac:dyDescent="0.2">
      <c r="B38" s="55" t="s">
        <v>331</v>
      </c>
      <c r="C38" s="342"/>
      <c r="D38" s="343" t="s">
        <v>440</v>
      </c>
      <c r="E38" s="333"/>
      <c r="F38" s="335">
        <v>16000</v>
      </c>
      <c r="H38" s="18"/>
    </row>
    <row r="39" spans="2:13" ht="15" customHeight="1" x14ac:dyDescent="0.2">
      <c r="B39" s="55" t="s">
        <v>280</v>
      </c>
      <c r="C39" s="342"/>
      <c r="D39" s="343" t="s">
        <v>516</v>
      </c>
      <c r="E39" s="333"/>
      <c r="F39" s="335" t="s">
        <v>1124</v>
      </c>
      <c r="H39" s="18"/>
      <c r="J39" s="205"/>
    </row>
    <row r="40" spans="2:13" ht="15" customHeight="1" x14ac:dyDescent="0.2">
      <c r="B40" s="55" t="s">
        <v>334</v>
      </c>
      <c r="C40" s="342"/>
      <c r="D40" s="343" t="s">
        <v>552</v>
      </c>
      <c r="E40" s="333"/>
      <c r="F40" s="335" t="s">
        <v>1124</v>
      </c>
      <c r="H40" s="18"/>
      <c r="J40" s="205"/>
    </row>
    <row r="41" spans="2:13" ht="15" customHeight="1" x14ac:dyDescent="0.2">
      <c r="B41" s="55" t="s">
        <v>335</v>
      </c>
      <c r="C41" s="342"/>
      <c r="D41" s="343" t="s">
        <v>555</v>
      </c>
      <c r="E41" s="333"/>
      <c r="F41" s="335" t="s">
        <v>1124</v>
      </c>
      <c r="H41" s="18"/>
      <c r="J41" s="205"/>
    </row>
    <row r="42" spans="2:13" ht="15" customHeight="1" x14ac:dyDescent="0.2">
      <c r="B42" s="55" t="s">
        <v>336</v>
      </c>
      <c r="C42" s="342"/>
      <c r="D42" s="343" t="s">
        <v>553</v>
      </c>
      <c r="E42" s="117"/>
      <c r="F42" s="335" t="s">
        <v>1124</v>
      </c>
      <c r="H42" s="18"/>
      <c r="J42" s="205"/>
    </row>
    <row r="43" spans="2:13" ht="15" customHeight="1" x14ac:dyDescent="0.2">
      <c r="B43" s="55" t="s">
        <v>317</v>
      </c>
      <c r="C43" s="342"/>
      <c r="D43" s="343" t="s">
        <v>439</v>
      </c>
      <c r="E43" s="333"/>
      <c r="F43" s="335">
        <v>16000</v>
      </c>
      <c r="G43" s="15"/>
      <c r="H43" s="18"/>
      <c r="J43" s="205"/>
    </row>
    <row r="44" spans="2:13" ht="15" customHeight="1" x14ac:dyDescent="0.2">
      <c r="B44" s="55" t="s">
        <v>337</v>
      </c>
      <c r="C44" s="342"/>
      <c r="D44" s="343" t="s">
        <v>551</v>
      </c>
      <c r="E44" s="333" t="s">
        <v>1309</v>
      </c>
      <c r="F44" s="335" t="s">
        <v>1124</v>
      </c>
      <c r="G44" s="15"/>
      <c r="H44" s="18"/>
      <c r="J44" s="205"/>
    </row>
    <row r="45" spans="2:13" ht="15" customHeight="1" thickBot="1" x14ac:dyDescent="0.25">
      <c r="B45" s="68" t="s">
        <v>1101</v>
      </c>
      <c r="C45" s="354"/>
      <c r="D45" s="345"/>
      <c r="E45" s="339"/>
      <c r="F45" s="336"/>
      <c r="G45" s="15"/>
      <c r="I45" s="15"/>
    </row>
    <row r="46" spans="2:13" ht="15" customHeight="1" x14ac:dyDescent="0.2">
      <c r="B46" s="29"/>
      <c r="C46" s="18"/>
      <c r="D46" s="18"/>
      <c r="E46" s="16"/>
      <c r="F46" s="34"/>
      <c r="G46" s="15"/>
      <c r="I46" s="15"/>
    </row>
    <row r="47" spans="2:13" ht="15" customHeight="1" thickBot="1" x14ac:dyDescent="0.25">
      <c r="B47" s="514" t="s">
        <v>252</v>
      </c>
      <c r="C47" s="515"/>
      <c r="D47" s="515"/>
      <c r="E47" s="515"/>
      <c r="F47" s="515"/>
      <c r="I47" s="15"/>
      <c r="K47" s="15"/>
      <c r="L47" s="15"/>
      <c r="M47" s="15"/>
    </row>
    <row r="48" spans="2:13" s="15" customFormat="1" ht="15" customHeight="1" thickBot="1" x14ac:dyDescent="0.25">
      <c r="B48" s="22" t="s">
        <v>236</v>
      </c>
      <c r="C48" s="23"/>
      <c r="D48" s="23" t="s">
        <v>597</v>
      </c>
      <c r="E48" s="23" t="s">
        <v>237</v>
      </c>
      <c r="F48" s="24" t="s">
        <v>238</v>
      </c>
      <c r="G48" s="17"/>
    </row>
    <row r="49" spans="2:7" s="15" customFormat="1" ht="15" customHeight="1" x14ac:dyDescent="0.2">
      <c r="B49" s="83" t="s">
        <v>319</v>
      </c>
      <c r="C49" s="340"/>
      <c r="D49" s="341" t="s">
        <v>477</v>
      </c>
      <c r="E49" s="332"/>
      <c r="F49" s="317"/>
      <c r="G49" s="17"/>
    </row>
    <row r="50" spans="2:7" s="15" customFormat="1" ht="15" customHeight="1" x14ac:dyDescent="0.2">
      <c r="B50" s="55" t="s">
        <v>338</v>
      </c>
      <c r="C50" s="342"/>
      <c r="D50" s="343" t="s">
        <v>490</v>
      </c>
      <c r="E50" s="333"/>
      <c r="F50" s="335"/>
      <c r="G50" s="17"/>
    </row>
    <row r="51" spans="2:7" s="15" customFormat="1" ht="15" customHeight="1" x14ac:dyDescent="0.2">
      <c r="B51" s="55" t="s">
        <v>330</v>
      </c>
      <c r="C51" s="342"/>
      <c r="D51" s="343" t="s">
        <v>489</v>
      </c>
      <c r="E51" s="333"/>
      <c r="F51" s="335" t="s">
        <v>1310</v>
      </c>
      <c r="G51" s="17"/>
    </row>
    <row r="52" spans="2:7" s="15" customFormat="1" ht="15" customHeight="1" x14ac:dyDescent="0.2">
      <c r="B52" s="55" t="s">
        <v>363</v>
      </c>
      <c r="C52" s="342"/>
      <c r="D52" s="343" t="s">
        <v>556</v>
      </c>
      <c r="E52" s="333"/>
      <c r="F52" s="335"/>
      <c r="G52" s="17"/>
    </row>
    <row r="53" spans="2:7" s="15" customFormat="1" ht="15" customHeight="1" x14ac:dyDescent="0.2">
      <c r="B53" s="55" t="s">
        <v>1003</v>
      </c>
      <c r="C53" s="342"/>
      <c r="D53" s="343" t="s">
        <v>725</v>
      </c>
      <c r="E53" s="333"/>
      <c r="F53" s="335"/>
      <c r="G53" s="17"/>
    </row>
    <row r="54" spans="2:7" s="15" customFormat="1" ht="15" customHeight="1" x14ac:dyDescent="0.2">
      <c r="B54" s="55" t="s">
        <v>708</v>
      </c>
      <c r="C54" s="342"/>
      <c r="D54" s="343" t="s">
        <v>726</v>
      </c>
      <c r="E54" s="333"/>
      <c r="F54" s="335"/>
      <c r="G54" s="17"/>
    </row>
    <row r="55" spans="2:7" s="15" customFormat="1" ht="15" customHeight="1" x14ac:dyDescent="0.2">
      <c r="B55" s="55" t="s">
        <v>1003</v>
      </c>
      <c r="C55" s="342"/>
      <c r="D55" s="343" t="s">
        <v>727</v>
      </c>
      <c r="E55" s="333"/>
      <c r="F55" s="335"/>
      <c r="G55" s="17"/>
    </row>
    <row r="56" spans="2:7" s="15" customFormat="1" ht="15" customHeight="1" x14ac:dyDescent="0.2">
      <c r="B56" s="55" t="s">
        <v>942</v>
      </c>
      <c r="C56" s="342"/>
      <c r="D56" s="343" t="s">
        <v>728</v>
      </c>
      <c r="E56" s="333"/>
      <c r="F56" s="335"/>
      <c r="G56" s="17"/>
    </row>
    <row r="57" spans="2:7" s="15" customFormat="1" ht="15" customHeight="1" x14ac:dyDescent="0.2">
      <c r="B57" s="55" t="s">
        <v>980</v>
      </c>
      <c r="C57" s="342"/>
      <c r="D57" s="343" t="s">
        <v>729</v>
      </c>
      <c r="E57" s="333"/>
      <c r="F57" s="335"/>
      <c r="G57" s="17"/>
    </row>
    <row r="58" spans="2:7" s="15" customFormat="1" ht="15" customHeight="1" thickBot="1" x14ac:dyDescent="0.25">
      <c r="B58" s="68" t="s">
        <v>1101</v>
      </c>
      <c r="C58" s="354"/>
      <c r="D58" s="345"/>
      <c r="E58" s="339"/>
      <c r="F58" s="336"/>
      <c r="G58" s="17"/>
    </row>
    <row r="59" spans="2:7" s="15" customFormat="1" x14ac:dyDescent="0.2">
      <c r="B59" s="29"/>
      <c r="C59" s="18"/>
      <c r="D59" s="18"/>
      <c r="E59" s="16"/>
      <c r="F59" s="34"/>
      <c r="G59" s="17"/>
    </row>
    <row r="60" spans="2:7" s="15" customFormat="1" x14ac:dyDescent="0.2">
      <c r="B60" s="29"/>
      <c r="C60" s="18"/>
      <c r="D60" s="18"/>
      <c r="E60" s="16"/>
      <c r="F60" s="34"/>
      <c r="G60" s="17"/>
    </row>
    <row r="61" spans="2:7" s="15" customFormat="1" x14ac:dyDescent="0.2">
      <c r="B61" s="29"/>
      <c r="C61" s="18"/>
      <c r="D61" s="18"/>
      <c r="E61" s="16"/>
      <c r="F61" s="34"/>
      <c r="G61" s="17"/>
    </row>
    <row r="62" spans="2:7" s="15" customFormat="1" x14ac:dyDescent="0.2">
      <c r="B62" s="29"/>
      <c r="C62" s="18"/>
      <c r="D62" s="18"/>
      <c r="E62" s="16"/>
      <c r="F62" s="34"/>
      <c r="G62" s="17"/>
    </row>
    <row r="63" spans="2:7" s="15" customFormat="1" x14ac:dyDescent="0.2">
      <c r="B63" s="29"/>
      <c r="C63" s="18"/>
      <c r="D63" s="18"/>
      <c r="E63" s="16"/>
      <c r="F63" s="34"/>
      <c r="G63" s="17"/>
    </row>
    <row r="64" spans="2:7" s="15" customFormat="1" x14ac:dyDescent="0.2">
      <c r="B64" s="29"/>
      <c r="C64" s="18"/>
      <c r="D64" s="18"/>
      <c r="E64" s="16"/>
      <c r="F64" s="34"/>
      <c r="G64" s="17"/>
    </row>
    <row r="65" spans="2:13" s="15" customFormat="1" x14ac:dyDescent="0.2">
      <c r="B65" s="29"/>
      <c r="C65" s="18"/>
      <c r="D65" s="18"/>
      <c r="E65" s="16"/>
      <c r="F65" s="34"/>
      <c r="G65" s="17"/>
    </row>
    <row r="66" spans="2:13" s="15" customFormat="1" x14ac:dyDescent="0.2">
      <c r="B66" s="29"/>
      <c r="C66" s="18"/>
      <c r="D66" s="18"/>
      <c r="E66" s="16"/>
      <c r="F66" s="34"/>
      <c r="G66" s="17"/>
    </row>
    <row r="67" spans="2:13" s="15" customFormat="1" x14ac:dyDescent="0.2">
      <c r="B67" s="29"/>
      <c r="C67" s="18"/>
      <c r="D67" s="18"/>
      <c r="E67" s="16"/>
      <c r="F67" s="34"/>
      <c r="G67" s="17"/>
    </row>
    <row r="68" spans="2:13" s="15" customFormat="1" x14ac:dyDescent="0.2">
      <c r="B68" s="17"/>
      <c r="E68" s="17"/>
      <c r="G68" s="17"/>
    </row>
    <row r="69" spans="2:13" s="15" customFormat="1" x14ac:dyDescent="0.2">
      <c r="B69" s="17"/>
      <c r="E69" s="17"/>
      <c r="G69" s="17"/>
    </row>
    <row r="70" spans="2:13" s="15" customFormat="1" x14ac:dyDescent="0.2">
      <c r="B70" s="17"/>
      <c r="E70" s="17"/>
      <c r="G70" s="17"/>
    </row>
    <row r="71" spans="2:13" s="15" customFormat="1" x14ac:dyDescent="0.2">
      <c r="B71" s="17"/>
      <c r="E71" s="17"/>
      <c r="G71" s="17"/>
      <c r="I71" s="17"/>
    </row>
    <row r="72" spans="2:13" s="15" customFormat="1" x14ac:dyDescent="0.2">
      <c r="B72" s="17"/>
      <c r="E72" s="17"/>
      <c r="G72" s="17"/>
      <c r="I72" s="17"/>
    </row>
    <row r="73" spans="2:13" s="15" customFormat="1" x14ac:dyDescent="0.2">
      <c r="B73" s="17"/>
      <c r="E73" s="17"/>
      <c r="G73" s="17"/>
      <c r="H73" s="17"/>
      <c r="I73" s="17"/>
    </row>
    <row r="74" spans="2:13" s="15" customFormat="1" x14ac:dyDescent="0.2">
      <c r="B74" s="17"/>
      <c r="E74" s="17"/>
      <c r="G74" s="17"/>
      <c r="I74" s="17"/>
    </row>
    <row r="75" spans="2:13" s="15" customFormat="1" x14ac:dyDescent="0.2">
      <c r="B75" s="17"/>
      <c r="E75" s="17"/>
      <c r="G75" s="17"/>
      <c r="I75" s="17"/>
    </row>
    <row r="76" spans="2:13" s="15" customFormat="1" x14ac:dyDescent="0.2">
      <c r="B76" s="17"/>
      <c r="E76" s="17"/>
      <c r="G76" s="17"/>
      <c r="I76" s="17"/>
    </row>
    <row r="77" spans="2:13" s="15" customFormat="1" x14ac:dyDescent="0.2">
      <c r="B77" s="17"/>
      <c r="E77" s="17"/>
      <c r="G77" s="17"/>
      <c r="I77" s="17"/>
    </row>
    <row r="78" spans="2:13" s="15" customFormat="1" x14ac:dyDescent="0.2">
      <c r="B78" s="17"/>
      <c r="E78" s="17"/>
      <c r="G78" s="17"/>
      <c r="I78" s="17"/>
      <c r="K78" s="17"/>
      <c r="L78" s="17"/>
      <c r="M78" s="17"/>
    </row>
  </sheetData>
  <sheetProtection algorithmName="SHA-512" hashValue="/NuJIK7fgAOmaWrkvNRaB20PDWLyK/Q7xkOPbTy72Y9FgdhmvQG78UCHL6CGS7FmearmbV2Lg0iMjRakk0bD4A==" saltValue="PIxC01gQXcSbHjUdIJDzgQ==" spinCount="100000" sheet="1" objects="1" scenarios="1"/>
  <mergeCells count="4">
    <mergeCell ref="B14:F14"/>
    <mergeCell ref="B31:F31"/>
    <mergeCell ref="B47:F47"/>
    <mergeCell ref="F3:F5"/>
  </mergeCells>
  <phoneticPr fontId="34" type="noConversion"/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39"/>
  <dimension ref="B1:I65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35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349</v>
      </c>
      <c r="E9" s="16"/>
      <c r="F9" s="34"/>
      <c r="H9" s="18"/>
    </row>
    <row r="10" spans="2:8" ht="15" customHeight="1" x14ac:dyDescent="0.2">
      <c r="B10" s="21" t="s">
        <v>1342</v>
      </c>
      <c r="E10" s="16"/>
      <c r="F10" s="34"/>
      <c r="H10" s="18"/>
    </row>
    <row r="11" spans="2:8" ht="15" customHeight="1" x14ac:dyDescent="0.2">
      <c r="B11" s="21" t="s">
        <v>1343</v>
      </c>
      <c r="E11" s="16"/>
      <c r="F11" s="34"/>
      <c r="H11" s="18"/>
    </row>
    <row r="12" spans="2:8" ht="15" customHeight="1" x14ac:dyDescent="0.2">
      <c r="B12" s="21" t="s">
        <v>1137</v>
      </c>
      <c r="E12" s="16"/>
      <c r="F12" s="34"/>
      <c r="H12" s="18"/>
    </row>
    <row r="13" spans="2:8" ht="15" customHeight="1" x14ac:dyDescent="0.2">
      <c r="B13" s="93" t="s">
        <v>650</v>
      </c>
      <c r="E13" s="16"/>
      <c r="F13" s="34"/>
      <c r="H13" s="18"/>
    </row>
    <row r="14" spans="2:8" ht="16.5" thickBot="1" x14ac:dyDescent="0.25">
      <c r="B14" s="514" t="s">
        <v>235</v>
      </c>
      <c r="C14" s="515"/>
      <c r="D14" s="515"/>
      <c r="E14" s="515"/>
      <c r="F14" s="515"/>
      <c r="H14" s="18"/>
    </row>
    <row r="15" spans="2:8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  <c r="H15" s="18"/>
    </row>
    <row r="16" spans="2:8" ht="15" customHeight="1" x14ac:dyDescent="0.2">
      <c r="B16" s="83" t="s">
        <v>301</v>
      </c>
      <c r="C16" s="340"/>
      <c r="D16" s="341" t="s">
        <v>501</v>
      </c>
      <c r="E16" s="332"/>
      <c r="F16" s="317"/>
      <c r="G16" s="15"/>
      <c r="H16" s="18"/>
    </row>
    <row r="17" spans="2:8" ht="15" customHeight="1" x14ac:dyDescent="0.2">
      <c r="B17" s="55" t="s">
        <v>256</v>
      </c>
      <c r="C17" s="342"/>
      <c r="D17" s="343" t="s">
        <v>461</v>
      </c>
      <c r="E17" s="333"/>
      <c r="F17" s="335"/>
      <c r="G17" s="15"/>
      <c r="H17" s="18"/>
    </row>
    <row r="18" spans="2:8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</row>
    <row r="19" spans="2:8" ht="15" customHeight="1" x14ac:dyDescent="0.2">
      <c r="B19" s="55" t="s">
        <v>292</v>
      </c>
      <c r="C19" s="342"/>
      <c r="D19" s="343" t="s">
        <v>455</v>
      </c>
      <c r="E19" s="333"/>
      <c r="F19" s="335"/>
      <c r="H19" s="18"/>
    </row>
    <row r="20" spans="2:8" ht="15" customHeight="1" x14ac:dyDescent="0.2">
      <c r="B20" s="55" t="s">
        <v>611</v>
      </c>
      <c r="C20" s="342"/>
      <c r="D20" s="343" t="s">
        <v>579</v>
      </c>
      <c r="E20" s="333"/>
      <c r="F20" s="335"/>
      <c r="H20" s="18"/>
    </row>
    <row r="21" spans="2:8" ht="15" customHeight="1" x14ac:dyDescent="0.2">
      <c r="B21" s="55" t="s">
        <v>253</v>
      </c>
      <c r="C21" s="342"/>
      <c r="D21" s="343" t="s">
        <v>391</v>
      </c>
      <c r="E21" s="333" t="s">
        <v>1112</v>
      </c>
      <c r="F21" s="335"/>
      <c r="H21" s="18"/>
    </row>
    <row r="22" spans="2:8" ht="15" customHeight="1" x14ac:dyDescent="0.2">
      <c r="B22" s="55" t="s">
        <v>348</v>
      </c>
      <c r="C22" s="342"/>
      <c r="D22" s="343" t="s">
        <v>452</v>
      </c>
      <c r="E22" s="333" t="s">
        <v>1113</v>
      </c>
      <c r="F22" s="335"/>
      <c r="H22" s="18"/>
    </row>
    <row r="23" spans="2:8" ht="15" customHeight="1" thickBot="1" x14ac:dyDescent="0.25">
      <c r="B23" s="68" t="s">
        <v>1101</v>
      </c>
      <c r="C23" s="354"/>
      <c r="D23" s="345"/>
      <c r="E23" s="339"/>
      <c r="F23" s="336"/>
      <c r="H23" s="18"/>
    </row>
    <row r="24" spans="2:8" ht="15" customHeight="1" x14ac:dyDescent="0.2">
      <c r="B24" s="29"/>
      <c r="C24" s="18"/>
      <c r="D24" s="18"/>
      <c r="E24" s="16"/>
      <c r="F24" s="34"/>
      <c r="H24" s="18"/>
    </row>
    <row r="25" spans="2:8" ht="15" customHeight="1" thickBot="1" x14ac:dyDescent="0.25">
      <c r="B25" s="514" t="s">
        <v>245</v>
      </c>
      <c r="C25" s="515"/>
      <c r="D25" s="515"/>
      <c r="E25" s="515"/>
      <c r="F25" s="515"/>
      <c r="H25" s="18"/>
    </row>
    <row r="26" spans="2:8" ht="15" customHeight="1" thickBot="1" x14ac:dyDescent="0.25">
      <c r="B26" s="22" t="s">
        <v>236</v>
      </c>
      <c r="C26" s="23"/>
      <c r="D26" s="23" t="s">
        <v>597</v>
      </c>
      <c r="E26" s="23" t="s">
        <v>237</v>
      </c>
      <c r="F26" s="24" t="s">
        <v>238</v>
      </c>
      <c r="H26" s="18"/>
    </row>
    <row r="27" spans="2:8" ht="15" customHeight="1" x14ac:dyDescent="0.2">
      <c r="B27" s="83" t="s">
        <v>240</v>
      </c>
      <c r="C27" s="340"/>
      <c r="D27" s="341" t="s">
        <v>420</v>
      </c>
      <c r="E27" s="332" t="s">
        <v>1109</v>
      </c>
      <c r="F27" s="317" t="s">
        <v>1122</v>
      </c>
      <c r="H27" s="18"/>
    </row>
    <row r="28" spans="2:8" ht="15" customHeight="1" x14ac:dyDescent="0.2">
      <c r="B28" s="55" t="s">
        <v>240</v>
      </c>
      <c r="C28" s="342"/>
      <c r="D28" s="343" t="s">
        <v>422</v>
      </c>
      <c r="E28" s="333" t="s">
        <v>1110</v>
      </c>
      <c r="F28" s="335" t="s">
        <v>1122</v>
      </c>
      <c r="H28" s="18"/>
    </row>
    <row r="29" spans="2:8" ht="15" customHeight="1" x14ac:dyDescent="0.2">
      <c r="B29" s="55" t="s">
        <v>241</v>
      </c>
      <c r="C29" s="342"/>
      <c r="D29" s="343" t="s">
        <v>493</v>
      </c>
      <c r="E29" s="333" t="s">
        <v>1303</v>
      </c>
      <c r="F29" s="335" t="s">
        <v>1123</v>
      </c>
      <c r="H29" s="18"/>
    </row>
    <row r="30" spans="2:8" ht="15" customHeight="1" x14ac:dyDescent="0.2">
      <c r="B30" s="55" t="s">
        <v>332</v>
      </c>
      <c r="C30" s="342"/>
      <c r="D30" s="343" t="s">
        <v>535</v>
      </c>
      <c r="E30" s="333" t="s">
        <v>699</v>
      </c>
      <c r="F30" s="335" t="s">
        <v>1124</v>
      </c>
      <c r="H30" s="18"/>
    </row>
    <row r="31" spans="2:8" ht="15" customHeight="1" x14ac:dyDescent="0.2">
      <c r="B31" s="55" t="s">
        <v>249</v>
      </c>
      <c r="C31" s="342"/>
      <c r="D31" s="343" t="s">
        <v>599</v>
      </c>
      <c r="E31" s="333" t="s">
        <v>1114</v>
      </c>
      <c r="F31" s="335" t="s">
        <v>1124</v>
      </c>
      <c r="H31" s="18"/>
    </row>
    <row r="32" spans="2:8" ht="15" customHeight="1" x14ac:dyDescent="0.2">
      <c r="B32" s="55" t="s">
        <v>293</v>
      </c>
      <c r="C32" s="342"/>
      <c r="D32" s="343" t="s">
        <v>421</v>
      </c>
      <c r="E32" s="333" t="s">
        <v>699</v>
      </c>
      <c r="F32" s="335" t="s">
        <v>1124</v>
      </c>
      <c r="H32" s="18"/>
    </row>
    <row r="33" spans="2:9" ht="15" customHeight="1" x14ac:dyDescent="0.2">
      <c r="B33" s="55" t="s">
        <v>343</v>
      </c>
      <c r="C33" s="342"/>
      <c r="D33" s="343" t="s">
        <v>530</v>
      </c>
      <c r="E33" s="333" t="s">
        <v>1109</v>
      </c>
      <c r="F33" s="335" t="s">
        <v>1124</v>
      </c>
      <c r="H33" s="18"/>
    </row>
    <row r="34" spans="2:9" ht="15" customHeight="1" x14ac:dyDescent="0.2">
      <c r="B34" s="55" t="s">
        <v>343</v>
      </c>
      <c r="C34" s="342"/>
      <c r="D34" s="343" t="s">
        <v>529</v>
      </c>
      <c r="E34" s="333" t="s">
        <v>1114</v>
      </c>
      <c r="F34" s="335" t="s">
        <v>1124</v>
      </c>
      <c r="H34" s="18"/>
    </row>
    <row r="35" spans="2:9" ht="15" customHeight="1" x14ac:dyDescent="0.2">
      <c r="B35" s="55" t="s">
        <v>614</v>
      </c>
      <c r="C35" s="342"/>
      <c r="D35" s="343" t="s">
        <v>388</v>
      </c>
      <c r="E35" s="333" t="s">
        <v>812</v>
      </c>
      <c r="F35" s="335" t="s">
        <v>1124</v>
      </c>
      <c r="G35" s="15"/>
      <c r="H35" s="18"/>
    </row>
    <row r="36" spans="2:9" ht="15" customHeight="1" x14ac:dyDescent="0.2">
      <c r="B36" s="55" t="s">
        <v>1003</v>
      </c>
      <c r="C36" s="342"/>
      <c r="D36" s="343" t="s">
        <v>600</v>
      </c>
      <c r="E36" s="333" t="s">
        <v>813</v>
      </c>
      <c r="F36" s="335" t="s">
        <v>1124</v>
      </c>
      <c r="G36" s="15"/>
      <c r="H36" s="18"/>
    </row>
    <row r="37" spans="2:9" ht="15" customHeight="1" x14ac:dyDescent="0.2">
      <c r="B37" s="55" t="s">
        <v>263</v>
      </c>
      <c r="C37" s="342"/>
      <c r="D37" s="343" t="s">
        <v>524</v>
      </c>
      <c r="E37" s="333" t="s">
        <v>675</v>
      </c>
      <c r="F37" s="335" t="s">
        <v>1124</v>
      </c>
      <c r="G37" s="15"/>
      <c r="H37" s="18"/>
    </row>
    <row r="38" spans="2:9" ht="15" customHeight="1" x14ac:dyDescent="0.2">
      <c r="B38" s="55" t="s">
        <v>294</v>
      </c>
      <c r="C38" s="342"/>
      <c r="D38" s="343" t="s">
        <v>515</v>
      </c>
      <c r="E38" s="333"/>
      <c r="F38" s="335" t="s">
        <v>1124</v>
      </c>
      <c r="G38" s="15"/>
      <c r="H38" s="18"/>
    </row>
    <row r="39" spans="2:9" ht="15" customHeight="1" thickBot="1" x14ac:dyDescent="0.25">
      <c r="B39" s="68" t="s">
        <v>1101</v>
      </c>
      <c r="C39" s="354"/>
      <c r="D39" s="345"/>
      <c r="E39" s="339"/>
      <c r="F39" s="336"/>
      <c r="G39" s="15"/>
      <c r="I39" s="15"/>
    </row>
    <row r="40" spans="2:9" ht="15" customHeight="1" x14ac:dyDescent="0.2">
      <c r="B40" s="32"/>
      <c r="C40" s="40"/>
      <c r="D40" s="40"/>
      <c r="E40" s="16"/>
      <c r="F40" s="34"/>
      <c r="G40" s="15"/>
      <c r="I40" s="15"/>
    </row>
    <row r="41" spans="2:9" ht="15" customHeight="1" thickBot="1" x14ac:dyDescent="0.25">
      <c r="B41" s="514" t="s">
        <v>252</v>
      </c>
      <c r="C41" s="515"/>
      <c r="D41" s="515"/>
      <c r="E41" s="515"/>
      <c r="F41" s="515"/>
      <c r="I41" s="15"/>
    </row>
    <row r="42" spans="2:9" s="15" customFormat="1" ht="15" customHeight="1" thickBot="1" x14ac:dyDescent="0.25">
      <c r="B42" s="22" t="s">
        <v>236</v>
      </c>
      <c r="C42" s="23"/>
      <c r="D42" s="23" t="s">
        <v>597</v>
      </c>
      <c r="E42" s="23" t="s">
        <v>237</v>
      </c>
      <c r="F42" s="24" t="s">
        <v>238</v>
      </c>
      <c r="G42" s="17"/>
    </row>
    <row r="43" spans="2:9" s="15" customFormat="1" ht="15" customHeight="1" x14ac:dyDescent="0.2">
      <c r="B43" s="83" t="s">
        <v>993</v>
      </c>
      <c r="C43" s="340"/>
      <c r="D43" s="341" t="s">
        <v>565</v>
      </c>
      <c r="E43" s="332"/>
      <c r="F43" s="317"/>
      <c r="G43" s="17"/>
    </row>
    <row r="44" spans="2:9" s="15" customFormat="1" ht="15" customHeight="1" x14ac:dyDescent="0.2">
      <c r="B44" s="55" t="s">
        <v>295</v>
      </c>
      <c r="C44" s="342"/>
      <c r="D44" s="343" t="s">
        <v>451</v>
      </c>
      <c r="E44" s="333"/>
      <c r="F44" s="335"/>
      <c r="G44" s="17"/>
    </row>
    <row r="45" spans="2:9" s="15" customFormat="1" ht="15" customHeight="1" x14ac:dyDescent="0.2">
      <c r="B45" s="55" t="s">
        <v>363</v>
      </c>
      <c r="C45" s="342"/>
      <c r="D45" s="343" t="s">
        <v>527</v>
      </c>
      <c r="E45" s="333" t="s">
        <v>1296</v>
      </c>
      <c r="F45" s="335"/>
      <c r="G45" s="17"/>
    </row>
    <row r="46" spans="2:9" s="15" customFormat="1" ht="15" customHeight="1" thickBot="1" x14ac:dyDescent="0.25">
      <c r="B46" s="68" t="s">
        <v>1101</v>
      </c>
      <c r="C46" s="354"/>
      <c r="D46" s="345"/>
      <c r="E46" s="339"/>
      <c r="F46" s="336"/>
      <c r="G46" s="17"/>
    </row>
    <row r="47" spans="2:9" s="15" customFormat="1" x14ac:dyDescent="0.2">
      <c r="B47" s="29"/>
      <c r="C47" s="18"/>
      <c r="D47" s="18"/>
      <c r="E47" s="16"/>
      <c r="F47" s="34"/>
      <c r="G47" s="17"/>
    </row>
    <row r="48" spans="2:9" s="15" customFormat="1" x14ac:dyDescent="0.2">
      <c r="B48" s="29"/>
      <c r="C48" s="18"/>
      <c r="D48" s="18"/>
      <c r="E48" s="16"/>
      <c r="F48" s="34"/>
      <c r="G48" s="17"/>
    </row>
    <row r="49" spans="2:9" s="15" customFormat="1" x14ac:dyDescent="0.2">
      <c r="B49" s="29"/>
      <c r="C49" s="18"/>
      <c r="D49" s="18"/>
      <c r="E49" s="16"/>
      <c r="F49" s="34"/>
      <c r="G49" s="17"/>
    </row>
    <row r="50" spans="2:9" s="15" customFormat="1" x14ac:dyDescent="0.2">
      <c r="B50" s="29"/>
      <c r="C50" s="18"/>
      <c r="D50" s="18"/>
      <c r="E50" s="16"/>
      <c r="F50" s="34"/>
      <c r="G50" s="17"/>
    </row>
    <row r="51" spans="2:9" s="15" customFormat="1" x14ac:dyDescent="0.2">
      <c r="B51" s="29"/>
      <c r="C51" s="18"/>
      <c r="D51" s="18"/>
      <c r="E51" s="16"/>
      <c r="F51" s="34"/>
      <c r="G51" s="17"/>
    </row>
    <row r="52" spans="2:9" s="15" customFormat="1" x14ac:dyDescent="0.2">
      <c r="B52" s="29"/>
      <c r="C52" s="18"/>
      <c r="D52" s="18"/>
      <c r="E52" s="16"/>
      <c r="F52" s="34"/>
      <c r="G52" s="17"/>
    </row>
    <row r="53" spans="2:9" s="15" customFormat="1" x14ac:dyDescent="0.2">
      <c r="B53" s="29"/>
      <c r="C53" s="18"/>
      <c r="D53" s="18"/>
      <c r="E53" s="16"/>
      <c r="F53" s="34"/>
      <c r="G53" s="17"/>
    </row>
    <row r="54" spans="2:9" s="15" customFormat="1" x14ac:dyDescent="0.2">
      <c r="B54" s="29"/>
      <c r="C54" s="18"/>
      <c r="D54" s="18"/>
      <c r="E54" s="16"/>
      <c r="F54" s="34"/>
      <c r="G54" s="17"/>
    </row>
    <row r="55" spans="2:9" s="15" customFormat="1" x14ac:dyDescent="0.2">
      <c r="B55" s="17"/>
      <c r="E55" s="17"/>
      <c r="G55" s="17"/>
    </row>
    <row r="56" spans="2:9" s="15" customFormat="1" x14ac:dyDescent="0.2">
      <c r="B56" s="17"/>
      <c r="E56" s="17"/>
      <c r="G56" s="17"/>
    </row>
    <row r="57" spans="2:9" s="15" customFormat="1" x14ac:dyDescent="0.2">
      <c r="B57" s="17"/>
      <c r="E57" s="17"/>
      <c r="G57" s="17"/>
    </row>
    <row r="58" spans="2:9" s="15" customFormat="1" x14ac:dyDescent="0.2">
      <c r="B58" s="17"/>
      <c r="E58" s="17"/>
      <c r="G58" s="17"/>
    </row>
    <row r="59" spans="2:9" s="15" customFormat="1" x14ac:dyDescent="0.2">
      <c r="B59" s="17"/>
      <c r="E59" s="17"/>
      <c r="G59" s="17"/>
    </row>
    <row r="60" spans="2:9" s="15" customFormat="1" x14ac:dyDescent="0.2">
      <c r="B60" s="17"/>
      <c r="E60" s="17"/>
      <c r="G60" s="17"/>
      <c r="H60" s="17"/>
      <c r="I60" s="17"/>
    </row>
    <row r="61" spans="2:9" s="15" customFormat="1" x14ac:dyDescent="0.2">
      <c r="B61" s="17"/>
      <c r="E61" s="17"/>
      <c r="G61" s="17"/>
      <c r="I61" s="17"/>
    </row>
    <row r="62" spans="2:9" s="15" customFormat="1" x14ac:dyDescent="0.2">
      <c r="B62" s="17"/>
      <c r="E62" s="17"/>
      <c r="G62" s="17"/>
      <c r="I62" s="17"/>
    </row>
    <row r="63" spans="2:9" s="15" customFormat="1" x14ac:dyDescent="0.2">
      <c r="B63" s="17"/>
      <c r="E63" s="17"/>
      <c r="G63" s="17"/>
      <c r="I63" s="17"/>
    </row>
    <row r="64" spans="2:9" s="15" customFormat="1" x14ac:dyDescent="0.2">
      <c r="B64" s="17"/>
      <c r="E64" s="17"/>
      <c r="G64" s="17"/>
      <c r="I64" s="17"/>
    </row>
    <row r="65" spans="2:9" s="15" customFormat="1" x14ac:dyDescent="0.2">
      <c r="B65" s="17"/>
      <c r="E65" s="17"/>
      <c r="G65" s="17"/>
      <c r="I65" s="17"/>
    </row>
  </sheetData>
  <sheetProtection algorithmName="SHA-512" hashValue="U7eXuCmTzTYVPe+YA2CJ7DnwGXbBLZifhV85jFNwqwoNGZ/upvvAKgt7QhpSS4B6s19IqAmkJ2Os6In6XztFcA==" saltValue="2ZVJfocn5PK5NvstGZLl7A==" spinCount="100000" sheet="1" objects="1" scenarios="1"/>
  <mergeCells count="4">
    <mergeCell ref="B14:F14"/>
    <mergeCell ref="B25:F25"/>
    <mergeCell ref="B41:F41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40"/>
  <dimension ref="B1:M8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10" width="9.140625" style="17"/>
    <col min="11" max="11" width="15.85546875" style="17" customWidth="1"/>
    <col min="12" max="12" width="22.42578125" style="17" bestFit="1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36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339</v>
      </c>
      <c r="E9" s="16"/>
      <c r="F9" s="34"/>
      <c r="H9" s="18"/>
    </row>
    <row r="10" spans="2:8" ht="15" customHeight="1" x14ac:dyDescent="0.2">
      <c r="B10" s="21" t="s">
        <v>1344</v>
      </c>
      <c r="E10" s="16"/>
      <c r="F10" s="34"/>
      <c r="H10" s="18"/>
    </row>
    <row r="11" spans="2:8" ht="15" customHeight="1" x14ac:dyDescent="0.2">
      <c r="B11" s="21" t="s">
        <v>1137</v>
      </c>
      <c r="E11" s="16"/>
      <c r="F11" s="34"/>
      <c r="H11" s="18"/>
    </row>
    <row r="12" spans="2:8" ht="15" customHeight="1" x14ac:dyDescent="0.2">
      <c r="B12" s="93" t="s">
        <v>650</v>
      </c>
      <c r="E12" s="16"/>
      <c r="F12" s="34"/>
      <c r="H12" s="18"/>
    </row>
    <row r="13" spans="2:8" ht="16.5" thickBot="1" x14ac:dyDescent="0.25">
      <c r="B13" s="514" t="s">
        <v>235</v>
      </c>
      <c r="C13" s="515"/>
      <c r="D13" s="515"/>
      <c r="E13" s="515"/>
      <c r="F13" s="515"/>
      <c r="H13" s="18"/>
    </row>
    <row r="14" spans="2:8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  <c r="H14" s="18"/>
    </row>
    <row r="15" spans="2:8" ht="15" customHeight="1" x14ac:dyDescent="0.2">
      <c r="B15" s="83" t="s">
        <v>253</v>
      </c>
      <c r="C15" s="340"/>
      <c r="D15" s="341" t="s">
        <v>444</v>
      </c>
      <c r="E15" s="332"/>
      <c r="F15" s="317"/>
      <c r="G15" s="15"/>
      <c r="H15" s="18"/>
    </row>
    <row r="16" spans="2:8" ht="15" customHeight="1" x14ac:dyDescent="0.2">
      <c r="B16" s="55" t="s">
        <v>365</v>
      </c>
      <c r="C16" s="342"/>
      <c r="D16" s="343" t="s">
        <v>602</v>
      </c>
      <c r="E16" s="333"/>
      <c r="F16" s="335"/>
      <c r="G16" s="15"/>
      <c r="H16" s="18"/>
    </row>
    <row r="17" spans="2:12" ht="15" customHeight="1" x14ac:dyDescent="0.2">
      <c r="B17" s="55" t="s">
        <v>258</v>
      </c>
      <c r="C17" s="342"/>
      <c r="D17" s="343" t="s">
        <v>604</v>
      </c>
      <c r="E17" s="333"/>
      <c r="F17" s="335"/>
      <c r="H17" s="18"/>
    </row>
    <row r="18" spans="2:12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  <c r="L18" s="115"/>
    </row>
    <row r="19" spans="2:12" ht="15" customHeight="1" x14ac:dyDescent="0.2">
      <c r="B19" s="55" t="s">
        <v>596</v>
      </c>
      <c r="C19" s="342"/>
      <c r="D19" s="343" t="s">
        <v>454</v>
      </c>
      <c r="E19" s="333"/>
      <c r="F19" s="335"/>
      <c r="H19" s="18"/>
      <c r="L19" s="115"/>
    </row>
    <row r="20" spans="2:12" ht="15" customHeight="1" x14ac:dyDescent="0.2">
      <c r="B20" s="55" t="s">
        <v>258</v>
      </c>
      <c r="C20" s="342"/>
      <c r="D20" s="343" t="s">
        <v>604</v>
      </c>
      <c r="E20" s="333"/>
      <c r="F20" s="335"/>
      <c r="H20" s="18"/>
      <c r="L20" s="115"/>
    </row>
    <row r="21" spans="2:12" ht="15" customHeight="1" x14ac:dyDescent="0.2">
      <c r="B21" s="55" t="s">
        <v>611</v>
      </c>
      <c r="C21" s="342"/>
      <c r="D21" s="343" t="s">
        <v>456</v>
      </c>
      <c r="E21" s="333"/>
      <c r="F21" s="335"/>
      <c r="H21" s="18"/>
      <c r="L21" s="115"/>
    </row>
    <row r="22" spans="2:12" ht="15" customHeight="1" x14ac:dyDescent="0.2">
      <c r="B22" s="55" t="s">
        <v>292</v>
      </c>
      <c r="C22" s="342"/>
      <c r="D22" s="343" t="s">
        <v>455</v>
      </c>
      <c r="E22" s="333"/>
      <c r="F22" s="335"/>
      <c r="H22" s="18"/>
      <c r="L22" s="115"/>
    </row>
    <row r="23" spans="2:12" ht="15" customHeight="1" x14ac:dyDescent="0.2">
      <c r="B23" s="55" t="s">
        <v>258</v>
      </c>
      <c r="C23" s="342"/>
      <c r="D23" s="343" t="s">
        <v>604</v>
      </c>
      <c r="E23" s="333"/>
      <c r="F23" s="335"/>
      <c r="H23" s="18"/>
      <c r="L23" s="115"/>
    </row>
    <row r="24" spans="2:12" ht="15" customHeight="1" x14ac:dyDescent="0.2">
      <c r="B24" s="55" t="s">
        <v>322</v>
      </c>
      <c r="C24" s="342"/>
      <c r="D24" s="343" t="s">
        <v>468</v>
      </c>
      <c r="E24" s="333"/>
      <c r="F24" s="335"/>
      <c r="H24" s="18"/>
      <c r="L24" s="115"/>
    </row>
    <row r="25" spans="2:12" ht="15" customHeight="1" x14ac:dyDescent="0.2">
      <c r="B25" s="55" t="s">
        <v>322</v>
      </c>
      <c r="C25" s="342"/>
      <c r="D25" s="343" t="s">
        <v>468</v>
      </c>
      <c r="E25" s="333"/>
      <c r="F25" s="335"/>
      <c r="H25" s="18"/>
    </row>
    <row r="26" spans="2:12" ht="15" customHeight="1" x14ac:dyDescent="0.2">
      <c r="B26" s="55" t="s">
        <v>321</v>
      </c>
      <c r="C26" s="342"/>
      <c r="D26" s="343" t="s">
        <v>469</v>
      </c>
      <c r="E26" s="333"/>
      <c r="F26" s="335"/>
      <c r="H26" s="18"/>
      <c r="L26" s="115"/>
    </row>
    <row r="27" spans="2:12" ht="15" customHeight="1" x14ac:dyDescent="0.2">
      <c r="B27" s="55" t="s">
        <v>329</v>
      </c>
      <c r="C27" s="342"/>
      <c r="D27" s="343" t="s">
        <v>467</v>
      </c>
      <c r="E27" s="333"/>
      <c r="F27" s="335"/>
      <c r="H27" s="18"/>
      <c r="L27" s="115"/>
    </row>
    <row r="28" spans="2:12" ht="15" customHeight="1" thickBot="1" x14ac:dyDescent="0.25">
      <c r="B28" s="68" t="s">
        <v>1101</v>
      </c>
      <c r="C28" s="354"/>
      <c r="D28" s="345"/>
      <c r="E28" s="339"/>
      <c r="F28" s="336"/>
      <c r="H28" s="18"/>
      <c r="L28" s="115"/>
    </row>
    <row r="29" spans="2:12" ht="15" customHeight="1" x14ac:dyDescent="0.2">
      <c r="B29" s="29"/>
      <c r="C29" s="18"/>
      <c r="D29" s="18"/>
      <c r="E29" s="16"/>
      <c r="F29" s="34"/>
      <c r="H29" s="18"/>
    </row>
    <row r="30" spans="2:12" ht="15" customHeight="1" thickBot="1" x14ac:dyDescent="0.25">
      <c r="B30" s="514" t="s">
        <v>245</v>
      </c>
      <c r="C30" s="515"/>
      <c r="D30" s="515"/>
      <c r="E30" s="515"/>
      <c r="F30" s="515"/>
      <c r="H30" s="18"/>
    </row>
    <row r="31" spans="2:12" ht="15" customHeight="1" thickBot="1" x14ac:dyDescent="0.25">
      <c r="B31" s="22" t="s">
        <v>236</v>
      </c>
      <c r="C31" s="23"/>
      <c r="D31" s="23" t="s">
        <v>597</v>
      </c>
      <c r="E31" s="23" t="s">
        <v>237</v>
      </c>
      <c r="F31" s="24" t="s">
        <v>238</v>
      </c>
      <c r="H31" s="18"/>
    </row>
    <row r="32" spans="2:12" ht="15" customHeight="1" x14ac:dyDescent="0.2">
      <c r="B32" s="83" t="s">
        <v>240</v>
      </c>
      <c r="C32" s="340"/>
      <c r="D32" s="341" t="s">
        <v>495</v>
      </c>
      <c r="E32" s="332"/>
      <c r="F32" s="317" t="s">
        <v>1122</v>
      </c>
      <c r="H32" s="18"/>
    </row>
    <row r="33" spans="2:9" ht="15" customHeight="1" x14ac:dyDescent="0.2">
      <c r="B33" s="55" t="s">
        <v>327</v>
      </c>
      <c r="C33" s="342"/>
      <c r="D33" s="343" t="s">
        <v>484</v>
      </c>
      <c r="E33" s="333" t="s">
        <v>664</v>
      </c>
      <c r="F33" s="335" t="s">
        <v>1123</v>
      </c>
      <c r="H33" s="18"/>
    </row>
    <row r="34" spans="2:9" ht="15" customHeight="1" x14ac:dyDescent="0.2">
      <c r="B34" s="55" t="s">
        <v>332</v>
      </c>
      <c r="C34" s="342"/>
      <c r="D34" s="343" t="s">
        <v>437</v>
      </c>
      <c r="E34" s="333" t="s">
        <v>1345</v>
      </c>
      <c r="F34" s="335" t="s">
        <v>1124</v>
      </c>
      <c r="H34" s="18"/>
    </row>
    <row r="35" spans="2:9" ht="15" customHeight="1" x14ac:dyDescent="0.2">
      <c r="B35" s="55" t="s">
        <v>332</v>
      </c>
      <c r="C35" s="342"/>
      <c r="D35" s="343" t="s">
        <v>436</v>
      </c>
      <c r="E35" s="333" t="s">
        <v>1346</v>
      </c>
      <c r="F35" s="335" t="s">
        <v>1124</v>
      </c>
      <c r="H35" s="18"/>
    </row>
    <row r="36" spans="2:9" ht="15" customHeight="1" x14ac:dyDescent="0.2">
      <c r="B36" s="55" t="s">
        <v>331</v>
      </c>
      <c r="C36" s="342"/>
      <c r="D36" s="343" t="s">
        <v>442</v>
      </c>
      <c r="E36" s="333" t="s">
        <v>1347</v>
      </c>
      <c r="F36" s="335" t="s">
        <v>1232</v>
      </c>
      <c r="H36" s="18"/>
    </row>
    <row r="37" spans="2:9" ht="15" customHeight="1" x14ac:dyDescent="0.2">
      <c r="B37" s="55" t="s">
        <v>331</v>
      </c>
      <c r="C37" s="342"/>
      <c r="D37" s="343" t="s">
        <v>440</v>
      </c>
      <c r="E37" s="333" t="s">
        <v>1348</v>
      </c>
      <c r="F37" s="335" t="s">
        <v>1232</v>
      </c>
      <c r="H37" s="18"/>
    </row>
    <row r="38" spans="2:9" ht="15" customHeight="1" x14ac:dyDescent="0.2">
      <c r="B38" s="55" t="s">
        <v>280</v>
      </c>
      <c r="C38" s="342"/>
      <c r="D38" s="343" t="s">
        <v>516</v>
      </c>
      <c r="E38" s="333"/>
      <c r="F38" s="335" t="s">
        <v>1124</v>
      </c>
      <c r="H38" s="18"/>
    </row>
    <row r="39" spans="2:9" ht="15" customHeight="1" x14ac:dyDescent="0.2">
      <c r="B39" s="55" t="s">
        <v>334</v>
      </c>
      <c r="C39" s="342"/>
      <c r="D39" s="343" t="s">
        <v>552</v>
      </c>
      <c r="E39" s="333"/>
      <c r="F39" s="335" t="s">
        <v>1124</v>
      </c>
      <c r="H39" s="18"/>
    </row>
    <row r="40" spans="2:9" ht="15" customHeight="1" x14ac:dyDescent="0.2">
      <c r="B40" s="55" t="s">
        <v>335</v>
      </c>
      <c r="C40" s="342"/>
      <c r="D40" s="343" t="s">
        <v>555</v>
      </c>
      <c r="E40" s="333"/>
      <c r="F40" s="335"/>
      <c r="H40" s="18"/>
    </row>
    <row r="41" spans="2:9" ht="15" customHeight="1" x14ac:dyDescent="0.2">
      <c r="B41" s="55" t="s">
        <v>336</v>
      </c>
      <c r="C41" s="342"/>
      <c r="D41" s="343" t="s">
        <v>553</v>
      </c>
      <c r="E41" s="117"/>
      <c r="F41" s="335"/>
      <c r="H41" s="18"/>
    </row>
    <row r="42" spans="2:9" ht="15" customHeight="1" x14ac:dyDescent="0.2">
      <c r="B42" s="55" t="s">
        <v>315</v>
      </c>
      <c r="C42" s="342"/>
      <c r="D42" s="343" t="s">
        <v>441</v>
      </c>
      <c r="E42" s="333" t="s">
        <v>1347</v>
      </c>
      <c r="F42" s="335" t="s">
        <v>1232</v>
      </c>
      <c r="H42" s="18"/>
    </row>
    <row r="43" spans="2:9" ht="15" customHeight="1" x14ac:dyDescent="0.2">
      <c r="B43" s="55" t="s">
        <v>315</v>
      </c>
      <c r="C43" s="342"/>
      <c r="D43" s="343" t="s">
        <v>438</v>
      </c>
      <c r="E43" s="333" t="s">
        <v>1348</v>
      </c>
      <c r="F43" s="335" t="s">
        <v>1232</v>
      </c>
      <c r="G43" s="15"/>
      <c r="H43" s="18"/>
    </row>
    <row r="44" spans="2:9" ht="15" customHeight="1" x14ac:dyDescent="0.2">
      <c r="B44" s="55" t="s">
        <v>317</v>
      </c>
      <c r="C44" s="342"/>
      <c r="D44" s="343" t="s">
        <v>439</v>
      </c>
      <c r="E44" s="333"/>
      <c r="F44" s="335" t="s">
        <v>1232</v>
      </c>
      <c r="G44" s="15"/>
      <c r="H44" s="18"/>
    </row>
    <row r="45" spans="2:9" ht="15" customHeight="1" x14ac:dyDescent="0.2">
      <c r="B45" s="55" t="s">
        <v>337</v>
      </c>
      <c r="C45" s="342"/>
      <c r="D45" s="343" t="s">
        <v>551</v>
      </c>
      <c r="E45" s="333" t="s">
        <v>1309</v>
      </c>
      <c r="F45" s="335" t="s">
        <v>1124</v>
      </c>
      <c r="G45" s="15"/>
      <c r="H45" s="18"/>
    </row>
    <row r="46" spans="2:9" ht="15" customHeight="1" thickBot="1" x14ac:dyDescent="0.25">
      <c r="B46" s="68" t="s">
        <v>1101</v>
      </c>
      <c r="C46" s="354"/>
      <c r="D46" s="345"/>
      <c r="E46" s="339"/>
      <c r="F46" s="336"/>
      <c r="G46" s="15"/>
      <c r="H46" s="18"/>
    </row>
    <row r="47" spans="2:9" ht="15" customHeight="1" x14ac:dyDescent="0.2">
      <c r="B47" s="32"/>
      <c r="C47" s="40"/>
      <c r="D47" s="40"/>
      <c r="E47" s="16"/>
      <c r="F47" s="34"/>
      <c r="G47" s="15"/>
      <c r="I47" s="15"/>
    </row>
    <row r="48" spans="2:9" ht="15" customHeight="1" thickBot="1" x14ac:dyDescent="0.25">
      <c r="B48" s="514" t="s">
        <v>252</v>
      </c>
      <c r="C48" s="515"/>
      <c r="D48" s="515"/>
      <c r="E48" s="515"/>
      <c r="F48" s="515"/>
      <c r="G48" s="15"/>
      <c r="I48" s="15"/>
    </row>
    <row r="49" spans="2:13" ht="15" customHeight="1" thickBot="1" x14ac:dyDescent="0.25">
      <c r="B49" s="22" t="s">
        <v>236</v>
      </c>
      <c r="C49" s="23"/>
      <c r="D49" s="23" t="s">
        <v>597</v>
      </c>
      <c r="E49" s="23" t="s">
        <v>237</v>
      </c>
      <c r="F49" s="24" t="s">
        <v>238</v>
      </c>
      <c r="I49" s="15"/>
      <c r="K49" s="15"/>
      <c r="L49" s="15"/>
      <c r="M49" s="15"/>
    </row>
    <row r="50" spans="2:13" s="15" customFormat="1" ht="15" customHeight="1" x14ac:dyDescent="0.2">
      <c r="B50" s="83" t="s">
        <v>338</v>
      </c>
      <c r="C50" s="340"/>
      <c r="D50" s="341" t="s">
        <v>490</v>
      </c>
      <c r="E50" s="332"/>
      <c r="F50" s="317"/>
      <c r="G50" s="17"/>
    </row>
    <row r="51" spans="2:13" s="15" customFormat="1" ht="15" customHeight="1" x14ac:dyDescent="0.2">
      <c r="B51" s="55" t="s">
        <v>330</v>
      </c>
      <c r="C51" s="342"/>
      <c r="D51" s="343" t="s">
        <v>489</v>
      </c>
      <c r="E51" s="338"/>
      <c r="F51" s="335" t="s">
        <v>1310</v>
      </c>
      <c r="G51" s="17"/>
    </row>
    <row r="52" spans="2:13" s="15" customFormat="1" ht="15" customHeight="1" x14ac:dyDescent="0.2">
      <c r="B52" s="55" t="s">
        <v>363</v>
      </c>
      <c r="C52" s="342"/>
      <c r="D52" s="343" t="s">
        <v>554</v>
      </c>
      <c r="E52" s="374" t="s">
        <v>1349</v>
      </c>
      <c r="F52" s="335"/>
      <c r="G52" s="17"/>
    </row>
    <row r="53" spans="2:13" s="15" customFormat="1" ht="15" customHeight="1" x14ac:dyDescent="0.2">
      <c r="B53" s="55" t="s">
        <v>319</v>
      </c>
      <c r="C53" s="342"/>
      <c r="D53" s="343" t="s">
        <v>477</v>
      </c>
      <c r="E53" s="333"/>
      <c r="F53" s="335"/>
      <c r="G53" s="17"/>
    </row>
    <row r="54" spans="2:13" s="15" customFormat="1" ht="15" customHeight="1" x14ac:dyDescent="0.2">
      <c r="B54" s="55" t="s">
        <v>1003</v>
      </c>
      <c r="C54" s="342"/>
      <c r="D54" s="343" t="s">
        <v>725</v>
      </c>
      <c r="E54" s="333"/>
      <c r="F54" s="335"/>
      <c r="G54" s="17"/>
    </row>
    <row r="55" spans="2:13" s="15" customFormat="1" ht="15" customHeight="1" x14ac:dyDescent="0.2">
      <c r="B55" s="55" t="s">
        <v>708</v>
      </c>
      <c r="C55" s="342"/>
      <c r="D55" s="343" t="s">
        <v>726</v>
      </c>
      <c r="E55" s="333"/>
      <c r="F55" s="335"/>
      <c r="G55" s="17"/>
    </row>
    <row r="56" spans="2:13" s="15" customFormat="1" ht="15" customHeight="1" x14ac:dyDescent="0.2">
      <c r="B56" s="55" t="s">
        <v>1003</v>
      </c>
      <c r="C56" s="342"/>
      <c r="D56" s="343" t="s">
        <v>727</v>
      </c>
      <c r="E56" s="333"/>
      <c r="F56" s="335"/>
      <c r="G56" s="17"/>
    </row>
    <row r="57" spans="2:13" s="15" customFormat="1" ht="15" customHeight="1" x14ac:dyDescent="0.2">
      <c r="B57" s="55" t="s">
        <v>942</v>
      </c>
      <c r="C57" s="342"/>
      <c r="D57" s="343" t="s">
        <v>728</v>
      </c>
      <c r="E57" s="333"/>
      <c r="F57" s="335"/>
      <c r="G57" s="17"/>
    </row>
    <row r="58" spans="2:13" s="15" customFormat="1" ht="15" customHeight="1" x14ac:dyDescent="0.2">
      <c r="B58" s="55" t="s">
        <v>875</v>
      </c>
      <c r="C58" s="342"/>
      <c r="D58" s="343" t="s">
        <v>730</v>
      </c>
      <c r="E58" s="333"/>
      <c r="F58" s="335"/>
      <c r="G58" s="17"/>
    </row>
    <row r="59" spans="2:13" s="15" customFormat="1" ht="15" customHeight="1" x14ac:dyDescent="0.25">
      <c r="B59" s="55" t="s">
        <v>980</v>
      </c>
      <c r="C59" s="342"/>
      <c r="D59" s="406" t="s">
        <v>731</v>
      </c>
      <c r="E59" s="333"/>
      <c r="F59" s="335"/>
      <c r="G59" s="17"/>
    </row>
    <row r="60" spans="2:13" s="15" customFormat="1" ht="15" customHeight="1" x14ac:dyDescent="0.2">
      <c r="B60" s="55" t="s">
        <v>875</v>
      </c>
      <c r="C60" s="342"/>
      <c r="D60" s="343" t="s">
        <v>732</v>
      </c>
      <c r="E60" s="333"/>
      <c r="F60" s="335"/>
      <c r="G60" s="17"/>
    </row>
    <row r="61" spans="2:13" s="15" customFormat="1" ht="15" customHeight="1" x14ac:dyDescent="0.2">
      <c r="B61" s="55" t="s">
        <v>980</v>
      </c>
      <c r="C61" s="342"/>
      <c r="D61" s="343" t="s">
        <v>733</v>
      </c>
      <c r="E61" s="374" t="s">
        <v>1350</v>
      </c>
      <c r="F61" s="335"/>
      <c r="G61" s="17"/>
    </row>
    <row r="62" spans="2:13" s="15" customFormat="1" ht="15" customHeight="1" x14ac:dyDescent="0.2">
      <c r="B62" s="55" t="s">
        <v>980</v>
      </c>
      <c r="C62" s="342"/>
      <c r="D62" s="343" t="s">
        <v>734</v>
      </c>
      <c r="E62" s="333"/>
      <c r="F62" s="335"/>
      <c r="G62" s="17"/>
    </row>
    <row r="63" spans="2:13" s="15" customFormat="1" ht="15" customHeight="1" x14ac:dyDescent="0.25">
      <c r="B63" s="55" t="s">
        <v>988</v>
      </c>
      <c r="C63" s="342"/>
      <c r="D63" s="406" t="s">
        <v>735</v>
      </c>
      <c r="E63" s="333"/>
      <c r="F63" s="335"/>
      <c r="G63" s="17"/>
    </row>
    <row r="64" spans="2:13" s="15" customFormat="1" ht="15" customHeight="1" thickBot="1" x14ac:dyDescent="0.25">
      <c r="B64" s="68" t="s">
        <v>1101</v>
      </c>
      <c r="C64" s="354"/>
      <c r="D64" s="345"/>
      <c r="E64" s="339"/>
      <c r="F64" s="336"/>
      <c r="G64" s="17"/>
    </row>
    <row r="65" spans="2:9" s="15" customFormat="1" x14ac:dyDescent="0.2">
      <c r="B65" s="17"/>
      <c r="E65" s="17"/>
      <c r="G65" s="17"/>
    </row>
    <row r="66" spans="2:9" s="15" customFormat="1" x14ac:dyDescent="0.2">
      <c r="B66" s="17"/>
      <c r="E66" s="17"/>
      <c r="G66" s="17"/>
    </row>
    <row r="67" spans="2:9" s="15" customFormat="1" x14ac:dyDescent="0.2">
      <c r="B67" s="17"/>
      <c r="E67" s="17"/>
      <c r="G67" s="17"/>
    </row>
    <row r="68" spans="2:9" s="15" customFormat="1" x14ac:dyDescent="0.2">
      <c r="B68" s="17"/>
      <c r="E68" s="17"/>
      <c r="G68" s="17"/>
    </row>
    <row r="69" spans="2:9" s="15" customFormat="1" x14ac:dyDescent="0.2">
      <c r="B69" s="17"/>
      <c r="E69" s="17"/>
      <c r="G69" s="17"/>
    </row>
    <row r="70" spans="2:9" s="15" customFormat="1" x14ac:dyDescent="0.2">
      <c r="B70" s="17"/>
      <c r="E70" s="17"/>
      <c r="G70" s="17"/>
    </row>
    <row r="71" spans="2:9" s="15" customFormat="1" x14ac:dyDescent="0.2">
      <c r="B71" s="17"/>
      <c r="E71" s="17"/>
      <c r="G71" s="17"/>
    </row>
    <row r="72" spans="2:9" s="15" customFormat="1" x14ac:dyDescent="0.2">
      <c r="B72" s="17"/>
      <c r="E72" s="17"/>
      <c r="G72" s="17"/>
    </row>
    <row r="73" spans="2:9" s="15" customFormat="1" x14ac:dyDescent="0.2">
      <c r="B73" s="17"/>
      <c r="E73" s="17"/>
      <c r="G73" s="17"/>
    </row>
    <row r="74" spans="2:9" s="15" customFormat="1" x14ac:dyDescent="0.2">
      <c r="B74" s="17"/>
      <c r="E74" s="17"/>
      <c r="G74" s="17"/>
    </row>
    <row r="75" spans="2:9" s="15" customFormat="1" x14ac:dyDescent="0.2">
      <c r="B75" s="17"/>
      <c r="E75" s="17"/>
      <c r="G75" s="17"/>
    </row>
    <row r="76" spans="2:9" s="15" customFormat="1" x14ac:dyDescent="0.2">
      <c r="B76" s="17"/>
      <c r="E76" s="17"/>
      <c r="G76" s="17"/>
    </row>
    <row r="77" spans="2:9" s="15" customFormat="1" x14ac:dyDescent="0.2">
      <c r="B77" s="17"/>
      <c r="E77" s="17"/>
      <c r="G77" s="17"/>
    </row>
    <row r="78" spans="2:9" s="15" customFormat="1" x14ac:dyDescent="0.2">
      <c r="B78" s="17"/>
      <c r="E78" s="17"/>
      <c r="G78" s="17"/>
    </row>
    <row r="79" spans="2:9" s="15" customFormat="1" x14ac:dyDescent="0.2">
      <c r="B79" s="17"/>
      <c r="E79" s="17"/>
      <c r="G79" s="17"/>
    </row>
    <row r="80" spans="2:9" s="15" customFormat="1" x14ac:dyDescent="0.2">
      <c r="B80" s="17"/>
      <c r="E80" s="17"/>
      <c r="G80" s="17"/>
      <c r="I80" s="17"/>
    </row>
    <row r="81" spans="2:13" s="15" customFormat="1" x14ac:dyDescent="0.2">
      <c r="B81" s="17"/>
      <c r="E81" s="17"/>
      <c r="G81" s="17"/>
      <c r="I81" s="17"/>
    </row>
    <row r="82" spans="2:13" s="15" customFormat="1" x14ac:dyDescent="0.2">
      <c r="B82" s="17"/>
      <c r="E82" s="17"/>
      <c r="G82" s="17"/>
      <c r="H82" s="17"/>
      <c r="I82" s="17"/>
    </row>
    <row r="83" spans="2:13" s="15" customFormat="1" x14ac:dyDescent="0.2">
      <c r="B83" s="17"/>
      <c r="E83" s="17"/>
      <c r="G83" s="17"/>
      <c r="I83" s="17"/>
    </row>
    <row r="84" spans="2:13" s="15" customFormat="1" x14ac:dyDescent="0.2">
      <c r="B84" s="17"/>
      <c r="E84" s="17"/>
      <c r="G84" s="17"/>
      <c r="I84" s="17"/>
    </row>
    <row r="85" spans="2:13" s="15" customFormat="1" x14ac:dyDescent="0.2">
      <c r="B85" s="17"/>
      <c r="E85" s="17"/>
      <c r="G85" s="17"/>
      <c r="I85" s="17"/>
    </row>
    <row r="86" spans="2:13" s="15" customFormat="1" x14ac:dyDescent="0.2">
      <c r="B86" s="17"/>
      <c r="E86" s="17"/>
      <c r="G86" s="17"/>
      <c r="I86" s="17"/>
    </row>
    <row r="87" spans="2:13" s="15" customFormat="1" x14ac:dyDescent="0.2">
      <c r="B87" s="17"/>
      <c r="E87" s="17"/>
      <c r="G87" s="17"/>
      <c r="I87" s="17"/>
      <c r="K87" s="17"/>
      <c r="L87" s="17"/>
      <c r="M87" s="17"/>
    </row>
  </sheetData>
  <sheetProtection algorithmName="SHA-512" hashValue="DaP+A350ZWqwNzzW7qkWgpsCybV5q/4D+L6oPs6uud8kPmBTcPRh2MaUrRSds6xexES/5bgUCTaS1P4hjobJ8w==" saltValue="dFLPtuH4aNEggoP/264DTA==" spinCount="100000" sheet="1" objects="1" scenarios="1"/>
  <mergeCells count="4">
    <mergeCell ref="B13:F13"/>
    <mergeCell ref="B30:F30"/>
    <mergeCell ref="B48:F48"/>
    <mergeCell ref="F3:F5"/>
  </mergeCells>
  <conditionalFormatting sqref="D59">
    <cfRule type="duplicateValues" dxfId="35" priority="3"/>
    <cfRule type="duplicateValues" dxfId="34" priority="4"/>
  </conditionalFormatting>
  <conditionalFormatting sqref="D63">
    <cfRule type="duplicateValues" dxfId="33" priority="1"/>
    <cfRule type="duplicateValues" dxfId="32" priority="2"/>
  </conditionalFormatting>
  <printOptions horizontalCentered="1"/>
  <pageMargins left="0" right="0" top="0.59055118110236227" bottom="0" header="0.31496062992125984" footer="0.31496062992125984"/>
  <pageSetup paperSize="9" scale="80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41"/>
  <dimension ref="B1:M74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7.8554687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9.7109375" style="15" customWidth="1"/>
    <col min="9" max="10" width="9.140625" style="17"/>
    <col min="11" max="11" width="15.85546875" style="17" customWidth="1"/>
    <col min="12" max="12" width="22.42578125" style="17" bestFit="1" customWidth="1"/>
    <col min="13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34"/>
      <c r="H2" s="18"/>
    </row>
    <row r="3" spans="2:8" ht="15" customHeight="1" thickTop="1" x14ac:dyDescent="0.2">
      <c r="B3" s="14"/>
      <c r="E3" s="16"/>
      <c r="F3" s="500">
        <v>37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34"/>
      <c r="H6" s="18"/>
    </row>
    <row r="7" spans="2:8" ht="15" customHeight="1" x14ac:dyDescent="0.2">
      <c r="B7" s="14"/>
      <c r="E7" s="16"/>
      <c r="F7" s="34"/>
      <c r="H7" s="18"/>
    </row>
    <row r="8" spans="2:8" ht="15" customHeight="1" x14ac:dyDescent="0.2">
      <c r="B8" s="14"/>
      <c r="E8" s="16"/>
      <c r="F8" s="34"/>
      <c r="H8" s="18"/>
    </row>
    <row r="9" spans="2:8" ht="24" thickBot="1" x14ac:dyDescent="0.4">
      <c r="B9" s="20" t="s">
        <v>340</v>
      </c>
      <c r="E9" s="16"/>
      <c r="F9" s="34"/>
      <c r="H9" s="18"/>
    </row>
    <row r="10" spans="2:8" s="39" customFormat="1" ht="15" customHeight="1" x14ac:dyDescent="0.25">
      <c r="B10" s="35" t="s">
        <v>1351</v>
      </c>
      <c r="C10" s="36"/>
      <c r="D10" s="36"/>
      <c r="E10" s="37"/>
      <c r="F10" s="38"/>
      <c r="H10" s="113"/>
    </row>
    <row r="11" spans="2:8" s="39" customFormat="1" ht="15" customHeight="1" x14ac:dyDescent="0.25">
      <c r="B11" s="35" t="s">
        <v>1137</v>
      </c>
      <c r="C11" s="36"/>
      <c r="D11" s="36"/>
      <c r="E11" s="37"/>
      <c r="F11" s="38"/>
      <c r="H11" s="113"/>
    </row>
    <row r="12" spans="2:8" s="39" customFormat="1" ht="15" customHeight="1" x14ac:dyDescent="0.25">
      <c r="B12" s="93" t="s">
        <v>650</v>
      </c>
      <c r="C12" s="36"/>
      <c r="D12" s="36"/>
      <c r="E12" s="37"/>
      <c r="F12" s="38"/>
      <c r="H12" s="113"/>
    </row>
    <row r="13" spans="2:8" ht="16.5" thickBot="1" x14ac:dyDescent="0.25">
      <c r="B13" s="514" t="s">
        <v>235</v>
      </c>
      <c r="C13" s="515"/>
      <c r="D13" s="515"/>
      <c r="E13" s="515"/>
      <c r="F13" s="515"/>
      <c r="H13" s="18"/>
    </row>
    <row r="14" spans="2:8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  <c r="H14" s="18"/>
    </row>
    <row r="15" spans="2:8" ht="15" customHeight="1" x14ac:dyDescent="0.2">
      <c r="B15" s="83" t="s">
        <v>253</v>
      </c>
      <c r="C15" s="340"/>
      <c r="D15" s="341" t="s">
        <v>444</v>
      </c>
      <c r="E15" s="332"/>
      <c r="F15" s="317"/>
      <c r="G15" s="15"/>
      <c r="H15" s="18"/>
    </row>
    <row r="16" spans="2:8" ht="15" customHeight="1" x14ac:dyDescent="0.2">
      <c r="B16" s="55" t="s">
        <v>365</v>
      </c>
      <c r="C16" s="342"/>
      <c r="D16" s="343" t="s">
        <v>602</v>
      </c>
      <c r="E16" s="333"/>
      <c r="F16" s="335"/>
      <c r="G16" s="15"/>
      <c r="H16" s="18"/>
    </row>
    <row r="17" spans="2:12" ht="15" customHeight="1" x14ac:dyDescent="0.2">
      <c r="B17" s="55" t="s">
        <v>258</v>
      </c>
      <c r="C17" s="342"/>
      <c r="D17" s="343" t="s">
        <v>604</v>
      </c>
      <c r="E17" s="333"/>
      <c r="F17" s="335"/>
      <c r="H17" s="18"/>
    </row>
    <row r="18" spans="2:12" ht="15" customHeight="1" x14ac:dyDescent="0.2">
      <c r="B18" s="55" t="s">
        <v>258</v>
      </c>
      <c r="C18" s="342"/>
      <c r="D18" s="343" t="s">
        <v>604</v>
      </c>
      <c r="E18" s="333"/>
      <c r="F18" s="335"/>
      <c r="H18" s="18"/>
      <c r="L18" s="115"/>
    </row>
    <row r="19" spans="2:12" ht="15" customHeight="1" x14ac:dyDescent="0.2">
      <c r="B19" s="55" t="s">
        <v>596</v>
      </c>
      <c r="C19" s="342"/>
      <c r="D19" s="343" t="s">
        <v>454</v>
      </c>
      <c r="E19" s="333"/>
      <c r="F19" s="335"/>
      <c r="H19" s="18"/>
      <c r="L19" s="115"/>
    </row>
    <row r="20" spans="2:12" ht="15" customHeight="1" x14ac:dyDescent="0.2">
      <c r="B20" s="55" t="s">
        <v>258</v>
      </c>
      <c r="C20" s="342"/>
      <c r="D20" s="343" t="s">
        <v>604</v>
      </c>
      <c r="E20" s="333"/>
      <c r="F20" s="335"/>
      <c r="H20" s="18"/>
      <c r="L20" s="115"/>
    </row>
    <row r="21" spans="2:12" ht="15" customHeight="1" x14ac:dyDescent="0.2">
      <c r="B21" s="55" t="s">
        <v>611</v>
      </c>
      <c r="C21" s="342"/>
      <c r="D21" s="343" t="s">
        <v>456</v>
      </c>
      <c r="E21" s="333"/>
      <c r="F21" s="335"/>
      <c r="H21" s="18"/>
      <c r="L21" s="115"/>
    </row>
    <row r="22" spans="2:12" ht="15" customHeight="1" x14ac:dyDescent="0.2">
      <c r="B22" s="55" t="s">
        <v>292</v>
      </c>
      <c r="C22" s="342"/>
      <c r="D22" s="343" t="s">
        <v>455</v>
      </c>
      <c r="E22" s="333"/>
      <c r="F22" s="335"/>
      <c r="H22" s="18"/>
      <c r="L22" s="115"/>
    </row>
    <row r="23" spans="2:12" ht="15" customHeight="1" x14ac:dyDescent="0.2">
      <c r="B23" s="55" t="s">
        <v>258</v>
      </c>
      <c r="C23" s="342"/>
      <c r="D23" s="343" t="s">
        <v>604</v>
      </c>
      <c r="E23" s="333"/>
      <c r="F23" s="335"/>
      <c r="H23" s="18"/>
      <c r="L23" s="115"/>
    </row>
    <row r="24" spans="2:12" ht="15" customHeight="1" x14ac:dyDescent="0.2">
      <c r="B24" s="55" t="s">
        <v>322</v>
      </c>
      <c r="C24" s="342"/>
      <c r="D24" s="343" t="s">
        <v>468</v>
      </c>
      <c r="E24" s="333"/>
      <c r="F24" s="335"/>
      <c r="H24" s="18"/>
      <c r="L24" s="115"/>
    </row>
    <row r="25" spans="2:12" ht="15" customHeight="1" x14ac:dyDescent="0.2">
      <c r="B25" s="55" t="s">
        <v>322</v>
      </c>
      <c r="C25" s="342"/>
      <c r="D25" s="343" t="s">
        <v>468</v>
      </c>
      <c r="E25" s="333"/>
      <c r="F25" s="335"/>
      <c r="H25" s="18"/>
    </row>
    <row r="26" spans="2:12" ht="15" customHeight="1" x14ac:dyDescent="0.2">
      <c r="B26" s="55" t="s">
        <v>321</v>
      </c>
      <c r="C26" s="342"/>
      <c r="D26" s="343" t="s">
        <v>469</v>
      </c>
      <c r="E26" s="333"/>
      <c r="F26" s="335"/>
      <c r="H26" s="18"/>
      <c r="L26" s="115"/>
    </row>
    <row r="27" spans="2:12" ht="15" customHeight="1" x14ac:dyDescent="0.2">
      <c r="B27" s="55" t="s">
        <v>329</v>
      </c>
      <c r="C27" s="342"/>
      <c r="D27" s="343" t="s">
        <v>467</v>
      </c>
      <c r="E27" s="333"/>
      <c r="F27" s="335"/>
      <c r="H27" s="18"/>
      <c r="L27" s="115"/>
    </row>
    <row r="28" spans="2:12" ht="15" customHeight="1" thickBot="1" x14ac:dyDescent="0.25">
      <c r="B28" s="68" t="s">
        <v>1101</v>
      </c>
      <c r="C28" s="354"/>
      <c r="D28" s="345"/>
      <c r="E28" s="339"/>
      <c r="F28" s="336"/>
      <c r="H28" s="18"/>
      <c r="L28" s="115"/>
    </row>
    <row r="29" spans="2:12" ht="15" customHeight="1" x14ac:dyDescent="0.2">
      <c r="B29" s="29"/>
      <c r="C29" s="18"/>
      <c r="D29" s="18"/>
      <c r="E29" s="16"/>
      <c r="F29" s="34"/>
      <c r="H29" s="18"/>
    </row>
    <row r="30" spans="2:12" ht="15" customHeight="1" thickBot="1" x14ac:dyDescent="0.25">
      <c r="B30" s="514" t="s">
        <v>245</v>
      </c>
      <c r="C30" s="515"/>
      <c r="D30" s="515"/>
      <c r="E30" s="515"/>
      <c r="F30" s="515"/>
      <c r="H30" s="18"/>
    </row>
    <row r="31" spans="2:12" ht="15" customHeight="1" thickBot="1" x14ac:dyDescent="0.25">
      <c r="B31" s="22" t="s">
        <v>236</v>
      </c>
      <c r="C31" s="23"/>
      <c r="D31" s="23" t="s">
        <v>597</v>
      </c>
      <c r="E31" s="23" t="s">
        <v>237</v>
      </c>
      <c r="F31" s="24" t="s">
        <v>238</v>
      </c>
      <c r="H31" s="18"/>
    </row>
    <row r="32" spans="2:12" ht="15" customHeight="1" x14ac:dyDescent="0.2">
      <c r="B32" s="83" t="s">
        <v>240</v>
      </c>
      <c r="C32" s="340"/>
      <c r="D32" s="341" t="s">
        <v>495</v>
      </c>
      <c r="E32" s="332"/>
      <c r="F32" s="317" t="s">
        <v>1122</v>
      </c>
      <c r="H32" s="18"/>
    </row>
    <row r="33" spans="2:13" ht="15" customHeight="1" x14ac:dyDescent="0.2">
      <c r="B33" s="55" t="s">
        <v>327</v>
      </c>
      <c r="C33" s="342"/>
      <c r="D33" s="343" t="s">
        <v>484</v>
      </c>
      <c r="E33" s="333" t="s">
        <v>664</v>
      </c>
      <c r="F33" s="335" t="s">
        <v>1123</v>
      </c>
      <c r="H33" s="18"/>
    </row>
    <row r="34" spans="2:13" ht="15" customHeight="1" x14ac:dyDescent="0.2">
      <c r="B34" s="55" t="s">
        <v>332</v>
      </c>
      <c r="C34" s="342"/>
      <c r="D34" s="343" t="s">
        <v>437</v>
      </c>
      <c r="E34" s="333" t="s">
        <v>1352</v>
      </c>
      <c r="F34" s="335" t="s">
        <v>1124</v>
      </c>
      <c r="H34" s="18"/>
    </row>
    <row r="35" spans="2:13" ht="15" customHeight="1" x14ac:dyDescent="0.2">
      <c r="B35" s="55" t="s">
        <v>332</v>
      </c>
      <c r="C35" s="342"/>
      <c r="D35" s="343" t="s">
        <v>436</v>
      </c>
      <c r="E35" s="333" t="s">
        <v>1353</v>
      </c>
      <c r="F35" s="335" t="s">
        <v>1124</v>
      </c>
      <c r="H35" s="18"/>
    </row>
    <row r="36" spans="2:13" ht="15" customHeight="1" x14ac:dyDescent="0.2">
      <c r="B36" s="55" t="s">
        <v>331</v>
      </c>
      <c r="C36" s="342"/>
      <c r="D36" s="343" t="s">
        <v>442</v>
      </c>
      <c r="E36" s="333" t="s">
        <v>1354</v>
      </c>
      <c r="F36" s="335" t="s">
        <v>1232</v>
      </c>
      <c r="H36" s="18"/>
    </row>
    <row r="37" spans="2:13" ht="15" customHeight="1" x14ac:dyDescent="0.2">
      <c r="B37" s="55" t="s">
        <v>331</v>
      </c>
      <c r="C37" s="342"/>
      <c r="D37" s="343" t="s">
        <v>440</v>
      </c>
      <c r="E37" s="333" t="s">
        <v>1355</v>
      </c>
      <c r="F37" s="335" t="s">
        <v>1232</v>
      </c>
      <c r="H37" s="18"/>
    </row>
    <row r="38" spans="2:13" ht="15" customHeight="1" x14ac:dyDescent="0.2">
      <c r="B38" s="55" t="s">
        <v>332</v>
      </c>
      <c r="C38" s="342"/>
      <c r="D38" s="343" t="s">
        <v>550</v>
      </c>
      <c r="E38" s="333" t="s">
        <v>1356</v>
      </c>
      <c r="F38" s="335" t="s">
        <v>1124</v>
      </c>
      <c r="H38" s="18"/>
    </row>
    <row r="39" spans="2:13" ht="15" customHeight="1" x14ac:dyDescent="0.2">
      <c r="B39" s="55" t="s">
        <v>280</v>
      </c>
      <c r="C39" s="342"/>
      <c r="D39" s="343" t="s">
        <v>516</v>
      </c>
      <c r="E39" s="333"/>
      <c r="F39" s="335" t="s">
        <v>1124</v>
      </c>
      <c r="H39" s="18"/>
    </row>
    <row r="40" spans="2:13" ht="15" customHeight="1" x14ac:dyDescent="0.2">
      <c r="B40" s="55" t="s">
        <v>334</v>
      </c>
      <c r="C40" s="342"/>
      <c r="D40" s="343" t="s">
        <v>552</v>
      </c>
      <c r="E40" s="333"/>
      <c r="F40" s="335" t="s">
        <v>1124</v>
      </c>
      <c r="H40" s="18"/>
    </row>
    <row r="41" spans="2:13" ht="15" customHeight="1" x14ac:dyDescent="0.2">
      <c r="B41" s="55" t="s">
        <v>315</v>
      </c>
      <c r="C41" s="342"/>
      <c r="D41" s="343" t="s">
        <v>441</v>
      </c>
      <c r="E41" s="333" t="s">
        <v>1354</v>
      </c>
      <c r="F41" s="335" t="s">
        <v>1232</v>
      </c>
      <c r="H41" s="18"/>
    </row>
    <row r="42" spans="2:13" ht="15" customHeight="1" x14ac:dyDescent="0.2">
      <c r="B42" s="55" t="s">
        <v>315</v>
      </c>
      <c r="C42" s="342"/>
      <c r="D42" s="343" t="s">
        <v>438</v>
      </c>
      <c r="E42" s="333" t="s">
        <v>1355</v>
      </c>
      <c r="F42" s="335" t="s">
        <v>1232</v>
      </c>
      <c r="G42" s="15"/>
      <c r="H42" s="18"/>
    </row>
    <row r="43" spans="2:13" ht="15" customHeight="1" x14ac:dyDescent="0.2">
      <c r="B43" s="55" t="s">
        <v>317</v>
      </c>
      <c r="C43" s="342"/>
      <c r="D43" s="343" t="s">
        <v>439</v>
      </c>
      <c r="E43" s="333"/>
      <c r="F43" s="335" t="s">
        <v>1232</v>
      </c>
      <c r="G43" s="15"/>
      <c r="H43" s="18"/>
    </row>
    <row r="44" spans="2:13" ht="15" customHeight="1" x14ac:dyDescent="0.2">
      <c r="B44" s="55" t="s">
        <v>337</v>
      </c>
      <c r="C44" s="342"/>
      <c r="D44" s="343" t="s">
        <v>551</v>
      </c>
      <c r="E44" s="333" t="s">
        <v>1309</v>
      </c>
      <c r="F44" s="335" t="s">
        <v>1124</v>
      </c>
      <c r="G44" s="15"/>
      <c r="H44" s="18"/>
    </row>
    <row r="45" spans="2:13" ht="15" customHeight="1" thickBot="1" x14ac:dyDescent="0.25">
      <c r="B45" s="68" t="s">
        <v>1101</v>
      </c>
      <c r="C45" s="354"/>
      <c r="D45" s="345"/>
      <c r="E45" s="339"/>
      <c r="F45" s="336"/>
      <c r="G45" s="15"/>
      <c r="H45" s="18"/>
    </row>
    <row r="46" spans="2:13" ht="15" customHeight="1" x14ac:dyDescent="0.2">
      <c r="B46" s="32"/>
      <c r="C46" s="40"/>
      <c r="D46" s="40"/>
      <c r="E46" s="16"/>
      <c r="F46" s="34"/>
      <c r="G46" s="15"/>
      <c r="I46" s="15"/>
    </row>
    <row r="47" spans="2:13" ht="15" customHeight="1" thickBot="1" x14ac:dyDescent="0.25">
      <c r="B47" s="514" t="s">
        <v>252</v>
      </c>
      <c r="C47" s="515"/>
      <c r="D47" s="515"/>
      <c r="E47" s="515"/>
      <c r="F47" s="515"/>
      <c r="G47" s="15"/>
      <c r="I47" s="15"/>
    </row>
    <row r="48" spans="2:13" ht="15" customHeight="1" thickBot="1" x14ac:dyDescent="0.25">
      <c r="B48" s="22" t="s">
        <v>236</v>
      </c>
      <c r="C48" s="23"/>
      <c r="D48" s="23" t="s">
        <v>597</v>
      </c>
      <c r="E48" s="23" t="s">
        <v>237</v>
      </c>
      <c r="F48" s="24" t="s">
        <v>238</v>
      </c>
      <c r="I48" s="15"/>
      <c r="K48" s="15"/>
      <c r="L48" s="15"/>
      <c r="M48" s="15"/>
    </row>
    <row r="49" spans="2:7" s="15" customFormat="1" ht="15" customHeight="1" x14ac:dyDescent="0.2">
      <c r="B49" s="83" t="s">
        <v>319</v>
      </c>
      <c r="C49" s="340"/>
      <c r="D49" s="341" t="s">
        <v>477</v>
      </c>
      <c r="E49" s="332"/>
      <c r="F49" s="317"/>
      <c r="G49" s="17"/>
    </row>
    <row r="50" spans="2:7" s="15" customFormat="1" ht="15" customHeight="1" x14ac:dyDescent="0.2">
      <c r="B50" s="55" t="s">
        <v>338</v>
      </c>
      <c r="C50" s="342"/>
      <c r="D50" s="343" t="s">
        <v>490</v>
      </c>
      <c r="E50" s="333"/>
      <c r="F50" s="335"/>
      <c r="G50" s="17"/>
    </row>
    <row r="51" spans="2:7" s="15" customFormat="1" ht="15" customHeight="1" x14ac:dyDescent="0.2">
      <c r="B51" s="55" t="s">
        <v>330</v>
      </c>
      <c r="C51" s="342"/>
      <c r="D51" s="343" t="s">
        <v>489</v>
      </c>
      <c r="E51" s="333"/>
      <c r="F51" s="335" t="s">
        <v>1310</v>
      </c>
      <c r="G51" s="17"/>
    </row>
    <row r="52" spans="2:7" s="15" customFormat="1" ht="15" customHeight="1" x14ac:dyDescent="0.2">
      <c r="B52" s="55" t="s">
        <v>363</v>
      </c>
      <c r="C52" s="342"/>
      <c r="D52" s="343" t="s">
        <v>554</v>
      </c>
      <c r="E52" s="374" t="s">
        <v>1349</v>
      </c>
      <c r="F52" s="335"/>
      <c r="G52" s="17"/>
    </row>
    <row r="53" spans="2:7" s="15" customFormat="1" ht="15" customHeight="1" x14ac:dyDescent="0.2">
      <c r="B53" s="55" t="s">
        <v>1003</v>
      </c>
      <c r="C53" s="342"/>
      <c r="D53" s="343" t="s">
        <v>725</v>
      </c>
      <c r="E53" s="333"/>
      <c r="F53" s="335"/>
      <c r="G53" s="17"/>
    </row>
    <row r="54" spans="2:7" s="15" customFormat="1" ht="15" customHeight="1" x14ac:dyDescent="0.25">
      <c r="B54" s="55" t="s">
        <v>708</v>
      </c>
      <c r="C54" s="342"/>
      <c r="D54" s="406" t="s">
        <v>726</v>
      </c>
      <c r="E54" s="333"/>
      <c r="F54" s="335"/>
      <c r="G54" s="17"/>
    </row>
    <row r="55" spans="2:7" s="15" customFormat="1" ht="15" customHeight="1" x14ac:dyDescent="0.25">
      <c r="B55" s="55" t="s">
        <v>1003</v>
      </c>
      <c r="C55" s="342"/>
      <c r="D55" s="406" t="s">
        <v>727</v>
      </c>
      <c r="E55" s="333"/>
      <c r="F55" s="335"/>
      <c r="G55" s="17"/>
    </row>
    <row r="56" spans="2:7" s="15" customFormat="1" ht="15" customHeight="1" x14ac:dyDescent="0.25">
      <c r="B56" s="55" t="s">
        <v>942</v>
      </c>
      <c r="C56" s="342"/>
      <c r="D56" s="406" t="s">
        <v>728</v>
      </c>
      <c r="E56" s="333"/>
      <c r="F56" s="335"/>
      <c r="G56" s="17"/>
    </row>
    <row r="57" spans="2:7" s="15" customFormat="1" ht="15" customHeight="1" x14ac:dyDescent="0.25">
      <c r="B57" s="55" t="s">
        <v>875</v>
      </c>
      <c r="C57" s="342"/>
      <c r="D57" s="406" t="s">
        <v>730</v>
      </c>
      <c r="E57" s="333"/>
      <c r="F57" s="335"/>
      <c r="G57" s="17"/>
    </row>
    <row r="58" spans="2:7" s="15" customFormat="1" ht="15" customHeight="1" x14ac:dyDescent="0.25">
      <c r="B58" s="55" t="s">
        <v>980</v>
      </c>
      <c r="C58" s="342"/>
      <c r="D58" s="406" t="s">
        <v>731</v>
      </c>
      <c r="E58" s="333"/>
      <c r="F58" s="335"/>
      <c r="G58" s="17"/>
    </row>
    <row r="59" spans="2:7" s="15" customFormat="1" ht="15" customHeight="1" x14ac:dyDescent="0.25">
      <c r="B59" s="55" t="s">
        <v>875</v>
      </c>
      <c r="C59" s="342"/>
      <c r="D59" s="406" t="s">
        <v>732</v>
      </c>
      <c r="E59" s="333"/>
      <c r="F59" s="335"/>
      <c r="G59" s="17"/>
    </row>
    <row r="60" spans="2:7" s="15" customFormat="1" ht="15" customHeight="1" x14ac:dyDescent="0.25">
      <c r="B60" s="55" t="s">
        <v>980</v>
      </c>
      <c r="C60" s="342"/>
      <c r="D60" s="406" t="s">
        <v>733</v>
      </c>
      <c r="E60" s="374" t="s">
        <v>1350</v>
      </c>
      <c r="F60" s="335"/>
      <c r="G60" s="17"/>
    </row>
    <row r="61" spans="2:7" s="15" customFormat="1" ht="15" customHeight="1" x14ac:dyDescent="0.25">
      <c r="B61" s="55" t="s">
        <v>980</v>
      </c>
      <c r="C61" s="342"/>
      <c r="D61" s="406" t="s">
        <v>734</v>
      </c>
      <c r="E61" s="333"/>
      <c r="F61" s="335"/>
      <c r="G61" s="17"/>
    </row>
    <row r="62" spans="2:7" s="15" customFormat="1" ht="15" customHeight="1" x14ac:dyDescent="0.25">
      <c r="B62" s="55" t="s">
        <v>988</v>
      </c>
      <c r="C62" s="342"/>
      <c r="D62" s="406" t="s">
        <v>735</v>
      </c>
      <c r="E62" s="333"/>
      <c r="F62" s="335"/>
      <c r="G62" s="17"/>
    </row>
    <row r="63" spans="2:7" s="15" customFormat="1" ht="15" customHeight="1" thickBot="1" x14ac:dyDescent="0.25">
      <c r="B63" s="68" t="s">
        <v>1101</v>
      </c>
      <c r="C63" s="354"/>
      <c r="D63" s="345"/>
      <c r="E63" s="339"/>
      <c r="F63" s="336"/>
      <c r="G63" s="17"/>
    </row>
    <row r="64" spans="2:7" s="15" customFormat="1" x14ac:dyDescent="0.2">
      <c r="B64" s="17"/>
      <c r="E64" s="17"/>
      <c r="G64" s="17"/>
    </row>
    <row r="65" spans="2:13" s="15" customFormat="1" x14ac:dyDescent="0.2">
      <c r="B65" s="17"/>
      <c r="E65" s="17"/>
      <c r="G65" s="17"/>
    </row>
    <row r="66" spans="2:13" s="15" customFormat="1" x14ac:dyDescent="0.2">
      <c r="B66" s="17"/>
      <c r="E66" s="17"/>
      <c r="G66" s="17"/>
    </row>
    <row r="67" spans="2:13" s="15" customFormat="1" x14ac:dyDescent="0.2">
      <c r="B67" s="17"/>
      <c r="E67" s="17"/>
      <c r="G67" s="17"/>
      <c r="I67" s="17"/>
    </row>
    <row r="68" spans="2:13" s="15" customFormat="1" x14ac:dyDescent="0.2">
      <c r="B68" s="17"/>
      <c r="E68" s="17"/>
      <c r="G68" s="17"/>
      <c r="I68" s="17"/>
    </row>
    <row r="69" spans="2:13" s="15" customFormat="1" x14ac:dyDescent="0.2">
      <c r="B69" s="17"/>
      <c r="E69" s="17"/>
      <c r="G69" s="17"/>
      <c r="H69" s="17"/>
      <c r="I69" s="17"/>
    </row>
    <row r="70" spans="2:13" s="15" customFormat="1" x14ac:dyDescent="0.2">
      <c r="B70" s="17"/>
      <c r="E70" s="17"/>
      <c r="G70" s="17"/>
      <c r="I70" s="17"/>
    </row>
    <row r="71" spans="2:13" s="15" customFormat="1" x14ac:dyDescent="0.2">
      <c r="B71" s="17"/>
      <c r="E71" s="17"/>
      <c r="G71" s="17"/>
      <c r="I71" s="17"/>
    </row>
    <row r="72" spans="2:13" s="15" customFormat="1" x14ac:dyDescent="0.2">
      <c r="B72" s="17"/>
      <c r="E72" s="17"/>
      <c r="G72" s="17"/>
      <c r="I72" s="17"/>
    </row>
    <row r="73" spans="2:13" s="15" customFormat="1" x14ac:dyDescent="0.2">
      <c r="B73" s="17"/>
      <c r="E73" s="17"/>
      <c r="G73" s="17"/>
      <c r="I73" s="17"/>
    </row>
    <row r="74" spans="2:13" s="15" customFormat="1" x14ac:dyDescent="0.2">
      <c r="B74" s="17"/>
      <c r="E74" s="17"/>
      <c r="G74" s="17"/>
      <c r="I74" s="17"/>
      <c r="K74" s="17"/>
      <c r="L74" s="17"/>
      <c r="M74" s="17"/>
    </row>
  </sheetData>
  <sheetProtection algorithmName="SHA-512" hashValue="y+2NkfrYXYug29BVRmUfwcW7rf3QyDNbCQu/2Ehy1z9p80s13QHjBmfLlSjadAZMT6UGQve6ZdfxwUevEEA/Iw==" saltValue="/0/NOM4upmJ01Ys0XiionA==" spinCount="100000" sheet="1" objects="1" scenarios="1"/>
  <mergeCells count="4">
    <mergeCell ref="B13:F13"/>
    <mergeCell ref="B30:F30"/>
    <mergeCell ref="B47:F47"/>
    <mergeCell ref="F3:F5"/>
  </mergeCells>
  <conditionalFormatting sqref="D54">
    <cfRule type="duplicateValues" dxfId="31" priority="20"/>
    <cfRule type="duplicateValues" dxfId="30" priority="21"/>
  </conditionalFormatting>
  <conditionalFormatting sqref="D55">
    <cfRule type="duplicateValues" dxfId="29" priority="18"/>
    <cfRule type="duplicateValues" dxfId="28" priority="19"/>
  </conditionalFormatting>
  <conditionalFormatting sqref="D56">
    <cfRule type="duplicateValues" dxfId="27" priority="16"/>
    <cfRule type="duplicateValues" dxfId="26" priority="17"/>
  </conditionalFormatting>
  <conditionalFormatting sqref="D57">
    <cfRule type="duplicateValues" dxfId="25" priority="14"/>
    <cfRule type="duplicateValues" dxfId="24" priority="15"/>
  </conditionalFormatting>
  <conditionalFormatting sqref="D58">
    <cfRule type="duplicateValues" dxfId="23" priority="12"/>
    <cfRule type="duplicateValues" dxfId="22" priority="13"/>
  </conditionalFormatting>
  <conditionalFormatting sqref="D59">
    <cfRule type="duplicateValues" dxfId="21" priority="10"/>
    <cfRule type="duplicateValues" dxfId="20" priority="11"/>
  </conditionalFormatting>
  <conditionalFormatting sqref="D60">
    <cfRule type="duplicateValues" dxfId="19" priority="5"/>
    <cfRule type="duplicateValues" dxfId="18" priority="6"/>
  </conditionalFormatting>
  <conditionalFormatting sqref="D61">
    <cfRule type="duplicateValues" dxfId="17" priority="3"/>
    <cfRule type="duplicateValues" dxfId="16" priority="4"/>
  </conditionalFormatting>
  <conditionalFormatting sqref="D62">
    <cfRule type="duplicateValues" dxfId="15" priority="1"/>
    <cfRule type="duplicateValues" dxfId="14" priority="2"/>
  </conditionalFormatting>
  <printOptions horizontalCentered="1"/>
  <pageMargins left="0" right="0" top="0.78740157480314965" bottom="0" header="0.31496062992125984" footer="0.31496062992125984"/>
  <pageSetup paperSize="9" scale="80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42"/>
  <dimension ref="B1:I74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7.710937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8" width="22.42578125" style="17" bestFit="1" customWidth="1"/>
    <col min="9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38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341</v>
      </c>
      <c r="E9" s="16"/>
      <c r="F9" s="34"/>
    </row>
    <row r="10" spans="2:7" ht="15" customHeight="1" x14ac:dyDescent="0.2">
      <c r="B10" s="21" t="s">
        <v>1357</v>
      </c>
      <c r="E10" s="16"/>
      <c r="F10" s="34"/>
    </row>
    <row r="11" spans="2:7" ht="15" customHeight="1" x14ac:dyDescent="0.2">
      <c r="B11" s="21" t="s">
        <v>1137</v>
      </c>
      <c r="E11" s="16"/>
      <c r="F11" s="34"/>
    </row>
    <row r="12" spans="2:7" ht="15" customHeight="1" x14ac:dyDescent="0.2">
      <c r="B12" s="93" t="s">
        <v>650</v>
      </c>
      <c r="E12" s="16"/>
      <c r="F12" s="34"/>
    </row>
    <row r="13" spans="2:7" ht="16.5" thickBot="1" x14ac:dyDescent="0.25">
      <c r="B13" s="514" t="s">
        <v>235</v>
      </c>
      <c r="C13" s="515"/>
      <c r="D13" s="515"/>
      <c r="E13" s="515"/>
      <c r="F13" s="515"/>
    </row>
    <row r="14" spans="2:7" ht="1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</row>
    <row r="15" spans="2:7" ht="15" customHeight="1" x14ac:dyDescent="0.2">
      <c r="B15" s="83" t="s">
        <v>253</v>
      </c>
      <c r="C15" s="340"/>
      <c r="D15" s="341" t="s">
        <v>444</v>
      </c>
      <c r="E15" s="332"/>
      <c r="F15" s="317"/>
      <c r="G15" s="15"/>
    </row>
    <row r="16" spans="2:7" ht="15" customHeight="1" x14ac:dyDescent="0.2">
      <c r="B16" s="55" t="s">
        <v>365</v>
      </c>
      <c r="C16" s="342"/>
      <c r="D16" s="343" t="s">
        <v>602</v>
      </c>
      <c r="E16" s="333"/>
      <c r="F16" s="335"/>
      <c r="G16" s="15"/>
    </row>
    <row r="17" spans="2:8" ht="15" customHeight="1" x14ac:dyDescent="0.2">
      <c r="B17" s="55" t="s">
        <v>258</v>
      </c>
      <c r="C17" s="342"/>
      <c r="D17" s="343" t="s">
        <v>604</v>
      </c>
      <c r="E17" s="333"/>
      <c r="F17" s="335"/>
    </row>
    <row r="18" spans="2:8" ht="15" customHeight="1" x14ac:dyDescent="0.2">
      <c r="B18" s="55" t="s">
        <v>258</v>
      </c>
      <c r="C18" s="342"/>
      <c r="D18" s="343" t="s">
        <v>604</v>
      </c>
      <c r="E18" s="333"/>
      <c r="F18" s="335"/>
      <c r="H18" s="115"/>
    </row>
    <row r="19" spans="2:8" ht="15" customHeight="1" x14ac:dyDescent="0.2">
      <c r="B19" s="55" t="s">
        <v>596</v>
      </c>
      <c r="C19" s="342"/>
      <c r="D19" s="343" t="s">
        <v>454</v>
      </c>
      <c r="E19" s="333"/>
      <c r="F19" s="335"/>
      <c r="H19" s="115"/>
    </row>
    <row r="20" spans="2:8" ht="15" customHeight="1" x14ac:dyDescent="0.2">
      <c r="B20" s="55" t="s">
        <v>258</v>
      </c>
      <c r="C20" s="342"/>
      <c r="D20" s="343" t="s">
        <v>604</v>
      </c>
      <c r="E20" s="333"/>
      <c r="F20" s="335"/>
      <c r="H20" s="115"/>
    </row>
    <row r="21" spans="2:8" ht="15" customHeight="1" x14ac:dyDescent="0.2">
      <c r="B21" s="55" t="s">
        <v>611</v>
      </c>
      <c r="C21" s="342"/>
      <c r="D21" s="343" t="s">
        <v>456</v>
      </c>
      <c r="E21" s="333"/>
      <c r="F21" s="335"/>
      <c r="H21" s="115"/>
    </row>
    <row r="22" spans="2:8" ht="15" customHeight="1" x14ac:dyDescent="0.2">
      <c r="B22" s="55" t="s">
        <v>292</v>
      </c>
      <c r="C22" s="342"/>
      <c r="D22" s="343" t="s">
        <v>455</v>
      </c>
      <c r="E22" s="333"/>
      <c r="F22" s="335"/>
      <c r="H22" s="115"/>
    </row>
    <row r="23" spans="2:8" ht="15" customHeight="1" x14ac:dyDescent="0.2">
      <c r="B23" s="55" t="s">
        <v>258</v>
      </c>
      <c r="C23" s="342"/>
      <c r="D23" s="343" t="s">
        <v>604</v>
      </c>
      <c r="E23" s="333"/>
      <c r="F23" s="335"/>
      <c r="H23" s="115"/>
    </row>
    <row r="24" spans="2:8" ht="15" customHeight="1" x14ac:dyDescent="0.2">
      <c r="B24" s="55" t="s">
        <v>322</v>
      </c>
      <c r="C24" s="342"/>
      <c r="D24" s="343" t="s">
        <v>468</v>
      </c>
      <c r="E24" s="333"/>
      <c r="F24" s="335"/>
      <c r="H24" s="115"/>
    </row>
    <row r="25" spans="2:8" ht="15" customHeight="1" x14ac:dyDescent="0.2">
      <c r="B25" s="55" t="s">
        <v>322</v>
      </c>
      <c r="C25" s="342"/>
      <c r="D25" s="343" t="s">
        <v>468</v>
      </c>
      <c r="E25" s="333"/>
      <c r="F25" s="335"/>
    </row>
    <row r="26" spans="2:8" ht="15" customHeight="1" x14ac:dyDescent="0.2">
      <c r="B26" s="55" t="s">
        <v>321</v>
      </c>
      <c r="C26" s="342"/>
      <c r="D26" s="343" t="s">
        <v>469</v>
      </c>
      <c r="E26" s="333"/>
      <c r="F26" s="335"/>
      <c r="H26" s="115"/>
    </row>
    <row r="27" spans="2:8" ht="15" customHeight="1" x14ac:dyDescent="0.2">
      <c r="B27" s="55" t="s">
        <v>329</v>
      </c>
      <c r="C27" s="342"/>
      <c r="D27" s="343" t="s">
        <v>467</v>
      </c>
      <c r="E27" s="333"/>
      <c r="F27" s="335"/>
      <c r="H27" s="115"/>
    </row>
    <row r="28" spans="2:8" ht="15" customHeight="1" thickBot="1" x14ac:dyDescent="0.25">
      <c r="B28" s="68" t="s">
        <v>1101</v>
      </c>
      <c r="C28" s="354"/>
      <c r="D28" s="345"/>
      <c r="E28" s="339"/>
      <c r="F28" s="336"/>
      <c r="H28" s="115"/>
    </row>
    <row r="29" spans="2:8" ht="15" customHeight="1" x14ac:dyDescent="0.2">
      <c r="B29" s="29"/>
      <c r="C29" s="18"/>
      <c r="D29" s="18"/>
      <c r="E29" s="16"/>
      <c r="F29" s="34"/>
    </row>
    <row r="30" spans="2:8" ht="15" customHeight="1" thickBot="1" x14ac:dyDescent="0.25">
      <c r="B30" s="514" t="s">
        <v>245</v>
      </c>
      <c r="C30" s="515"/>
      <c r="D30" s="515"/>
      <c r="E30" s="515"/>
      <c r="F30" s="515"/>
    </row>
    <row r="31" spans="2:8" ht="15" customHeight="1" thickBot="1" x14ac:dyDescent="0.25">
      <c r="B31" s="22" t="s">
        <v>236</v>
      </c>
      <c r="C31" s="23"/>
      <c r="D31" s="23" t="s">
        <v>597</v>
      </c>
      <c r="E31" s="23" t="s">
        <v>237</v>
      </c>
      <c r="F31" s="24" t="s">
        <v>238</v>
      </c>
    </row>
    <row r="32" spans="2:8" ht="15" customHeight="1" x14ac:dyDescent="0.2">
      <c r="B32" s="83" t="s">
        <v>240</v>
      </c>
      <c r="C32" s="340"/>
      <c r="D32" s="341" t="s">
        <v>495</v>
      </c>
      <c r="E32" s="332"/>
      <c r="F32" s="317" t="s">
        <v>1122</v>
      </c>
    </row>
    <row r="33" spans="2:9" ht="15" customHeight="1" x14ac:dyDescent="0.2">
      <c r="B33" s="55" t="s">
        <v>327</v>
      </c>
      <c r="C33" s="342"/>
      <c r="D33" s="343" t="s">
        <v>484</v>
      </c>
      <c r="E33" s="353" t="s">
        <v>664</v>
      </c>
      <c r="F33" s="347" t="s">
        <v>1123</v>
      </c>
    </row>
    <row r="34" spans="2:9" ht="15" customHeight="1" x14ac:dyDescent="0.2">
      <c r="B34" s="55" t="s">
        <v>332</v>
      </c>
      <c r="C34" s="342"/>
      <c r="D34" s="343" t="s">
        <v>437</v>
      </c>
      <c r="E34" s="353" t="s">
        <v>1358</v>
      </c>
      <c r="F34" s="347" t="s">
        <v>1124</v>
      </c>
    </row>
    <row r="35" spans="2:9" ht="15" customHeight="1" x14ac:dyDescent="0.2">
      <c r="B35" s="55" t="s">
        <v>332</v>
      </c>
      <c r="C35" s="342"/>
      <c r="D35" s="343" t="s">
        <v>436</v>
      </c>
      <c r="E35" s="353" t="s">
        <v>1359</v>
      </c>
      <c r="F35" s="347" t="s">
        <v>1124</v>
      </c>
    </row>
    <row r="36" spans="2:9" ht="15" customHeight="1" x14ac:dyDescent="0.2">
      <c r="B36" s="55" t="s">
        <v>332</v>
      </c>
      <c r="C36" s="342"/>
      <c r="D36" s="343" t="s">
        <v>550</v>
      </c>
      <c r="E36" s="353" t="s">
        <v>1360</v>
      </c>
      <c r="F36" s="347" t="s">
        <v>1124</v>
      </c>
    </row>
    <row r="37" spans="2:9" ht="15" customHeight="1" x14ac:dyDescent="0.2">
      <c r="B37" s="55" t="s">
        <v>331</v>
      </c>
      <c r="C37" s="342"/>
      <c r="D37" s="343" t="s">
        <v>440</v>
      </c>
      <c r="E37" s="353"/>
      <c r="F37" s="347" t="s">
        <v>1124</v>
      </c>
    </row>
    <row r="38" spans="2:9" ht="15" customHeight="1" x14ac:dyDescent="0.2">
      <c r="B38" s="55" t="s">
        <v>280</v>
      </c>
      <c r="C38" s="342"/>
      <c r="D38" s="343" t="s">
        <v>516</v>
      </c>
      <c r="E38" s="353"/>
      <c r="F38" s="347" t="s">
        <v>1124</v>
      </c>
    </row>
    <row r="39" spans="2:9" ht="15" customHeight="1" x14ac:dyDescent="0.2">
      <c r="B39" s="55" t="s">
        <v>334</v>
      </c>
      <c r="C39" s="342"/>
      <c r="D39" s="343" t="s">
        <v>552</v>
      </c>
      <c r="E39" s="353"/>
      <c r="F39" s="347" t="s">
        <v>1124</v>
      </c>
    </row>
    <row r="40" spans="2:9" ht="15" customHeight="1" x14ac:dyDescent="0.2">
      <c r="B40" s="55" t="s">
        <v>315</v>
      </c>
      <c r="C40" s="342"/>
      <c r="D40" s="343" t="s">
        <v>438</v>
      </c>
      <c r="E40" s="353"/>
      <c r="F40" s="347" t="s">
        <v>1232</v>
      </c>
    </row>
    <row r="41" spans="2:9" ht="15" customHeight="1" x14ac:dyDescent="0.2">
      <c r="B41" s="55" t="s">
        <v>317</v>
      </c>
      <c r="C41" s="342"/>
      <c r="D41" s="343" t="s">
        <v>439</v>
      </c>
      <c r="E41" s="353"/>
      <c r="F41" s="347" t="s">
        <v>1232</v>
      </c>
    </row>
    <row r="42" spans="2:9" ht="15" customHeight="1" x14ac:dyDescent="0.2">
      <c r="B42" s="55" t="s">
        <v>337</v>
      </c>
      <c r="C42" s="342"/>
      <c r="D42" s="343" t="s">
        <v>551</v>
      </c>
      <c r="E42" s="353" t="s">
        <v>1309</v>
      </c>
      <c r="F42" s="347" t="s">
        <v>1124</v>
      </c>
      <c r="G42" s="15"/>
    </row>
    <row r="43" spans="2:9" ht="15" customHeight="1" thickBot="1" x14ac:dyDescent="0.25">
      <c r="B43" s="68" t="s">
        <v>1101</v>
      </c>
      <c r="C43" s="354"/>
      <c r="D43" s="345"/>
      <c r="E43" s="339"/>
      <c r="F43" s="336"/>
      <c r="G43" s="15"/>
    </row>
    <row r="44" spans="2:9" ht="15" customHeight="1" x14ac:dyDescent="0.2">
      <c r="B44" s="29"/>
      <c r="C44" s="18"/>
      <c r="D44" s="18"/>
      <c r="E44" s="16"/>
      <c r="F44" s="34"/>
      <c r="G44" s="15"/>
    </row>
    <row r="45" spans="2:9" ht="15" customHeight="1" thickBot="1" x14ac:dyDescent="0.25">
      <c r="B45" s="514" t="s">
        <v>252</v>
      </c>
      <c r="C45" s="515"/>
      <c r="D45" s="515"/>
      <c r="E45" s="515"/>
      <c r="F45" s="515"/>
      <c r="G45" s="15"/>
    </row>
    <row r="46" spans="2:9" ht="15" customHeight="1" thickBot="1" x14ac:dyDescent="0.25">
      <c r="B46" s="22" t="s">
        <v>236</v>
      </c>
      <c r="C46" s="23"/>
      <c r="D46" s="23" t="s">
        <v>597</v>
      </c>
      <c r="E46" s="23" t="s">
        <v>237</v>
      </c>
      <c r="F46" s="24" t="s">
        <v>238</v>
      </c>
      <c r="G46" s="15"/>
    </row>
    <row r="47" spans="2:9" ht="15" customHeight="1" x14ac:dyDescent="0.2">
      <c r="B47" s="83" t="s">
        <v>319</v>
      </c>
      <c r="C47" s="340"/>
      <c r="D47" s="341" t="s">
        <v>477</v>
      </c>
      <c r="E47" s="332"/>
      <c r="F47" s="317"/>
      <c r="G47" s="15"/>
    </row>
    <row r="48" spans="2:9" ht="15" customHeight="1" x14ac:dyDescent="0.2">
      <c r="B48" s="55" t="s">
        <v>338</v>
      </c>
      <c r="C48" s="342"/>
      <c r="D48" s="343" t="s">
        <v>490</v>
      </c>
      <c r="E48" s="333"/>
      <c r="F48" s="335"/>
      <c r="H48" s="15"/>
      <c r="I48" s="15"/>
    </row>
    <row r="49" spans="2:7" s="15" customFormat="1" ht="15" customHeight="1" x14ac:dyDescent="0.2">
      <c r="B49" s="55" t="s">
        <v>330</v>
      </c>
      <c r="C49" s="342"/>
      <c r="D49" s="343" t="s">
        <v>489</v>
      </c>
      <c r="E49" s="333"/>
      <c r="F49" s="335" t="s">
        <v>1310</v>
      </c>
      <c r="G49" s="17"/>
    </row>
    <row r="50" spans="2:7" s="15" customFormat="1" ht="15" customHeight="1" x14ac:dyDescent="0.2">
      <c r="B50" s="55" t="s">
        <v>363</v>
      </c>
      <c r="C50" s="342"/>
      <c r="D50" s="343" t="s">
        <v>554</v>
      </c>
      <c r="E50" s="374" t="s">
        <v>1349</v>
      </c>
      <c r="F50" s="335"/>
      <c r="G50" s="17"/>
    </row>
    <row r="51" spans="2:7" s="15" customFormat="1" ht="15" customHeight="1" x14ac:dyDescent="0.2">
      <c r="B51" s="55" t="s">
        <v>1003</v>
      </c>
      <c r="C51" s="342"/>
      <c r="D51" s="343" t="s">
        <v>725</v>
      </c>
      <c r="E51" s="333"/>
      <c r="F51" s="335"/>
      <c r="G51" s="17"/>
    </row>
    <row r="52" spans="2:7" s="15" customFormat="1" ht="15" customHeight="1" x14ac:dyDescent="0.2">
      <c r="B52" s="55" t="s">
        <v>708</v>
      </c>
      <c r="C52" s="342"/>
      <c r="D52" s="343" t="s">
        <v>726</v>
      </c>
      <c r="E52" s="333"/>
      <c r="F52" s="335"/>
      <c r="G52" s="17"/>
    </row>
    <row r="53" spans="2:7" s="15" customFormat="1" ht="15" customHeight="1" x14ac:dyDescent="0.2">
      <c r="B53" s="55" t="s">
        <v>1003</v>
      </c>
      <c r="C53" s="342"/>
      <c r="D53" s="343" t="s">
        <v>727</v>
      </c>
      <c r="E53" s="333"/>
      <c r="F53" s="335"/>
      <c r="G53" s="17"/>
    </row>
    <row r="54" spans="2:7" s="15" customFormat="1" ht="15" customHeight="1" x14ac:dyDescent="0.2">
      <c r="B54" s="55" t="s">
        <v>942</v>
      </c>
      <c r="C54" s="342"/>
      <c r="D54" s="343" t="s">
        <v>728</v>
      </c>
      <c r="E54" s="333"/>
      <c r="F54" s="335"/>
      <c r="G54" s="17"/>
    </row>
    <row r="55" spans="2:7" s="15" customFormat="1" ht="15" customHeight="1" x14ac:dyDescent="0.2">
      <c r="B55" s="55" t="s">
        <v>875</v>
      </c>
      <c r="C55" s="342"/>
      <c r="D55" s="343" t="s">
        <v>730</v>
      </c>
      <c r="E55" s="333"/>
      <c r="F55" s="335"/>
      <c r="G55" s="17"/>
    </row>
    <row r="56" spans="2:7" s="15" customFormat="1" ht="15" customHeight="1" x14ac:dyDescent="0.2">
      <c r="B56" s="55" t="s">
        <v>980</v>
      </c>
      <c r="C56" s="342"/>
      <c r="D56" s="343" t="s">
        <v>731</v>
      </c>
      <c r="E56" s="333"/>
      <c r="F56" s="335"/>
      <c r="G56" s="17"/>
    </row>
    <row r="57" spans="2:7" s="15" customFormat="1" ht="15" customHeight="1" x14ac:dyDescent="0.2">
      <c r="B57" s="55" t="s">
        <v>875</v>
      </c>
      <c r="C57" s="342"/>
      <c r="D57" s="343" t="s">
        <v>732</v>
      </c>
      <c r="E57" s="374"/>
      <c r="F57" s="335"/>
      <c r="G57" s="17"/>
    </row>
    <row r="58" spans="2:7" s="15" customFormat="1" ht="15" customHeight="1" x14ac:dyDescent="0.2">
      <c r="B58" s="55" t="s">
        <v>980</v>
      </c>
      <c r="C58" s="342"/>
      <c r="D58" s="343" t="s">
        <v>733</v>
      </c>
      <c r="E58" s="374" t="s">
        <v>1350</v>
      </c>
      <c r="F58" s="335"/>
      <c r="G58" s="17"/>
    </row>
    <row r="59" spans="2:7" s="15" customFormat="1" ht="15" customHeight="1" x14ac:dyDescent="0.2">
      <c r="B59" s="55" t="s">
        <v>980</v>
      </c>
      <c r="C59" s="342"/>
      <c r="D59" s="343" t="s">
        <v>734</v>
      </c>
      <c r="E59" s="333"/>
      <c r="F59" s="335"/>
      <c r="G59" s="17"/>
    </row>
    <row r="60" spans="2:7" s="15" customFormat="1" ht="15" customHeight="1" x14ac:dyDescent="0.2">
      <c r="B60" s="55" t="s">
        <v>988</v>
      </c>
      <c r="C60" s="342"/>
      <c r="D60" s="343" t="s">
        <v>735</v>
      </c>
      <c r="E60" s="333"/>
      <c r="F60" s="335"/>
      <c r="G60" s="17"/>
    </row>
    <row r="61" spans="2:7" s="15" customFormat="1" ht="15" customHeight="1" thickBot="1" x14ac:dyDescent="0.25">
      <c r="B61" s="68" t="s">
        <v>1101</v>
      </c>
      <c r="C61" s="354"/>
      <c r="D61" s="345"/>
      <c r="E61" s="339"/>
      <c r="F61" s="336"/>
      <c r="G61" s="17"/>
    </row>
    <row r="62" spans="2:7" s="15" customFormat="1" x14ac:dyDescent="0.2">
      <c r="B62" s="17"/>
      <c r="E62" s="17"/>
      <c r="G62" s="17"/>
    </row>
    <row r="63" spans="2:7" s="15" customFormat="1" x14ac:dyDescent="0.2">
      <c r="B63" s="17"/>
      <c r="E63" s="17"/>
      <c r="G63" s="17"/>
    </row>
    <row r="64" spans="2:7" s="15" customFormat="1" x14ac:dyDescent="0.2">
      <c r="B64" s="17"/>
      <c r="E64" s="17"/>
      <c r="G64" s="17"/>
    </row>
    <row r="65" spans="2:9" s="15" customFormat="1" x14ac:dyDescent="0.2">
      <c r="B65" s="17"/>
      <c r="E65" s="17"/>
      <c r="G65" s="17"/>
    </row>
    <row r="66" spans="2:9" s="15" customFormat="1" x14ac:dyDescent="0.2">
      <c r="B66" s="17"/>
      <c r="E66" s="17"/>
      <c r="G66" s="17"/>
    </row>
    <row r="67" spans="2:9" s="15" customFormat="1" x14ac:dyDescent="0.2">
      <c r="B67" s="17"/>
      <c r="E67" s="17"/>
      <c r="G67" s="17"/>
    </row>
    <row r="68" spans="2:9" s="15" customFormat="1" x14ac:dyDescent="0.2">
      <c r="B68" s="17"/>
      <c r="E68" s="17"/>
      <c r="G68" s="17"/>
    </row>
    <row r="69" spans="2:9" s="15" customFormat="1" x14ac:dyDescent="0.2">
      <c r="B69" s="17"/>
      <c r="E69" s="17"/>
      <c r="G69" s="17"/>
    </row>
    <row r="70" spans="2:9" s="15" customFormat="1" x14ac:dyDescent="0.2">
      <c r="B70" s="17"/>
      <c r="E70" s="17"/>
      <c r="G70" s="17"/>
    </row>
    <row r="71" spans="2:9" s="15" customFormat="1" x14ac:dyDescent="0.2">
      <c r="B71" s="17"/>
      <c r="E71" s="17"/>
      <c r="G71" s="17"/>
    </row>
    <row r="72" spans="2:9" s="15" customFormat="1" x14ac:dyDescent="0.2">
      <c r="B72" s="17"/>
      <c r="E72" s="17"/>
      <c r="G72" s="17"/>
    </row>
    <row r="73" spans="2:9" s="15" customFormat="1" x14ac:dyDescent="0.2">
      <c r="B73" s="17"/>
      <c r="E73" s="17"/>
      <c r="G73" s="17"/>
    </row>
    <row r="74" spans="2:9" s="15" customFormat="1" x14ac:dyDescent="0.2">
      <c r="B74" s="17"/>
      <c r="E74" s="17"/>
      <c r="G74" s="17"/>
      <c r="H74" s="17"/>
      <c r="I74" s="17"/>
    </row>
  </sheetData>
  <sheetProtection algorithmName="SHA-512" hashValue="EEwDqGEREp4RqVeEPRcF6nxlBw9T17YLgXgwVL+U7fzfcgdVupgXB8siNQGLGfhAOC++8aJ/zIPyJHFx8QNe/w==" saltValue="4KmoD2AlJ+zknrJSwN3w+Q==" spinCount="100000" sheet="1" objects="1" scenarios="1"/>
  <mergeCells count="4">
    <mergeCell ref="F3:F5"/>
    <mergeCell ref="B13:F13"/>
    <mergeCell ref="B30:F30"/>
    <mergeCell ref="B45:F4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6">
    <pageSetUpPr fitToPage="1"/>
  </sheetPr>
  <dimension ref="A1:G335"/>
  <sheetViews>
    <sheetView showGridLines="0" showRowColHeaders="0" zoomScaleNormal="100" workbookViewId="0"/>
  </sheetViews>
  <sheetFormatPr defaultRowHeight="12.75" x14ac:dyDescent="0.2"/>
  <cols>
    <col min="1" max="1" width="3.28515625" style="15" customWidth="1"/>
    <col min="2" max="2" width="37.7109375" style="14" customWidth="1"/>
    <col min="3" max="3" width="21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4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 t="s">
        <v>622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360</v>
      </c>
    </row>
    <row r="10" spans="1:7" x14ac:dyDescent="0.2">
      <c r="B10" s="92" t="s">
        <v>1131</v>
      </c>
    </row>
    <row r="11" spans="1:7" x14ac:dyDescent="0.2">
      <c r="B11" s="92" t="s">
        <v>1132</v>
      </c>
    </row>
    <row r="12" spans="1:7" x14ac:dyDescent="0.2">
      <c r="B12" s="92" t="s">
        <v>1133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593</v>
      </c>
      <c r="E16" s="332"/>
      <c r="F16" s="337"/>
      <c r="G16" s="15"/>
    </row>
    <row r="17" spans="1:7" ht="15" customHeight="1" x14ac:dyDescent="0.2">
      <c r="A17" s="18"/>
      <c r="B17" s="55" t="s">
        <v>353</v>
      </c>
      <c r="C17" s="342"/>
      <c r="D17" s="343" t="s">
        <v>594</v>
      </c>
      <c r="E17" s="402" t="s">
        <v>1134</v>
      </c>
      <c r="F17" s="338"/>
      <c r="G17" s="15"/>
    </row>
    <row r="18" spans="1:7" ht="15" customHeight="1" x14ac:dyDescent="0.2">
      <c r="A18" s="18"/>
      <c r="B18" s="55" t="s">
        <v>244</v>
      </c>
      <c r="C18" s="342"/>
      <c r="D18" s="343" t="s">
        <v>463</v>
      </c>
      <c r="E18" s="402" t="s">
        <v>1135</v>
      </c>
      <c r="F18" s="338"/>
    </row>
    <row r="19" spans="1:7" ht="15" customHeight="1" x14ac:dyDescent="0.2">
      <c r="A19" s="18"/>
      <c r="B19" s="55" t="s">
        <v>253</v>
      </c>
      <c r="C19" s="342"/>
      <c r="D19" s="343" t="s">
        <v>592</v>
      </c>
      <c r="E19" s="402" t="s">
        <v>752</v>
      </c>
      <c r="F19" s="338"/>
    </row>
    <row r="20" spans="1:7" ht="15" customHeight="1" thickBot="1" x14ac:dyDescent="0.25">
      <c r="A20" s="18"/>
      <c r="B20" s="68" t="s">
        <v>1101</v>
      </c>
      <c r="C20" s="354" t="s">
        <v>1101</v>
      </c>
      <c r="D20" s="345"/>
      <c r="E20" s="334"/>
      <c r="F20" s="339"/>
    </row>
    <row r="21" spans="1:7" ht="15" customHeight="1" x14ac:dyDescent="0.2">
      <c r="A21" s="18"/>
      <c r="B21" s="29"/>
      <c r="C21" s="94"/>
      <c r="D21" s="94"/>
    </row>
    <row r="22" spans="1:7" ht="15" customHeight="1" thickBot="1" x14ac:dyDescent="0.25">
      <c r="A22" s="18"/>
      <c r="B22" s="514" t="s">
        <v>245</v>
      </c>
      <c r="C22" s="515"/>
      <c r="D22" s="515"/>
      <c r="E22" s="515"/>
      <c r="F22" s="515"/>
    </row>
    <row r="23" spans="1:7" ht="15" customHeight="1" thickBot="1" x14ac:dyDescent="0.25">
      <c r="A23" s="18"/>
      <c r="B23" s="22" t="s">
        <v>236</v>
      </c>
      <c r="C23" s="23" t="s">
        <v>598</v>
      </c>
      <c r="D23" s="23" t="s">
        <v>597</v>
      </c>
      <c r="E23" s="23" t="s">
        <v>237</v>
      </c>
      <c r="F23" s="24" t="s">
        <v>238</v>
      </c>
    </row>
    <row r="24" spans="1:7" ht="15" customHeight="1" x14ac:dyDescent="0.2">
      <c r="A24" s="18"/>
      <c r="B24" s="83" t="s">
        <v>240</v>
      </c>
      <c r="C24" s="340"/>
      <c r="D24" s="341" t="s">
        <v>486</v>
      </c>
      <c r="E24" s="332"/>
      <c r="F24" s="317">
        <v>2000</v>
      </c>
    </row>
    <row r="25" spans="1:7" ht="15" customHeight="1" x14ac:dyDescent="0.2">
      <c r="A25" s="18"/>
      <c r="B25" s="55" t="s">
        <v>241</v>
      </c>
      <c r="C25" s="342"/>
      <c r="D25" s="343" t="s">
        <v>472</v>
      </c>
      <c r="E25" s="333"/>
      <c r="F25" s="335">
        <v>2000</v>
      </c>
    </row>
    <row r="26" spans="1:7" ht="15" customHeight="1" x14ac:dyDescent="0.2">
      <c r="A26" s="18"/>
      <c r="B26" s="55" t="s">
        <v>242</v>
      </c>
      <c r="C26" s="342"/>
      <c r="D26" s="343" t="s">
        <v>485</v>
      </c>
      <c r="E26" s="333"/>
      <c r="F26" s="335">
        <v>4000</v>
      </c>
    </row>
    <row r="27" spans="1:7" ht="15" customHeight="1" x14ac:dyDescent="0.2">
      <c r="A27" s="18"/>
      <c r="B27" s="55" t="s">
        <v>652</v>
      </c>
      <c r="C27" s="342"/>
      <c r="D27" s="343" t="s">
        <v>518</v>
      </c>
      <c r="E27" s="333"/>
      <c r="F27" s="335">
        <v>8000</v>
      </c>
    </row>
    <row r="28" spans="1:7" ht="15" customHeight="1" x14ac:dyDescent="0.2">
      <c r="A28" s="18"/>
      <c r="B28" s="55" t="s">
        <v>1102</v>
      </c>
      <c r="C28" s="342"/>
      <c r="D28" s="343" t="s">
        <v>506</v>
      </c>
      <c r="E28" s="333" t="s">
        <v>754</v>
      </c>
      <c r="F28" s="335"/>
    </row>
    <row r="29" spans="1:7" ht="15" customHeight="1" thickBot="1" x14ac:dyDescent="0.25">
      <c r="A29" s="18"/>
      <c r="B29" s="68" t="s">
        <v>1101</v>
      </c>
      <c r="C29" s="354" t="s">
        <v>1101</v>
      </c>
      <c r="D29" s="346"/>
      <c r="E29" s="339"/>
      <c r="F29" s="336"/>
      <c r="G29" s="15"/>
    </row>
    <row r="30" spans="1:7" ht="15" customHeight="1" x14ac:dyDescent="0.2">
      <c r="A30" s="18"/>
      <c r="B30" s="32"/>
      <c r="C30" s="32"/>
      <c r="D30" s="32"/>
      <c r="G30" s="15"/>
    </row>
    <row r="31" spans="1:7" ht="15" customHeight="1" thickBot="1" x14ac:dyDescent="0.25">
      <c r="A31" s="18"/>
      <c r="B31" s="514" t="s">
        <v>252</v>
      </c>
      <c r="C31" s="515"/>
      <c r="D31" s="515"/>
      <c r="E31" s="515"/>
      <c r="F31" s="515"/>
      <c r="G31" s="15"/>
    </row>
    <row r="32" spans="1:7" ht="15" customHeight="1" thickBot="1" x14ac:dyDescent="0.25">
      <c r="A32" s="18"/>
      <c r="B32" s="22" t="s">
        <v>236</v>
      </c>
      <c r="C32" s="23" t="s">
        <v>598</v>
      </c>
      <c r="D32" s="23" t="s">
        <v>597</v>
      </c>
      <c r="E32" s="23" t="s">
        <v>237</v>
      </c>
      <c r="F32" s="24" t="s">
        <v>238</v>
      </c>
      <c r="G32" s="15"/>
    </row>
    <row r="33" spans="1:6" ht="15" customHeight="1" x14ac:dyDescent="0.2">
      <c r="A33" s="18"/>
      <c r="B33" s="83" t="s">
        <v>319</v>
      </c>
      <c r="C33" s="340"/>
      <c r="D33" s="341" t="s">
        <v>447</v>
      </c>
      <c r="E33" s="332"/>
      <c r="F33" s="337"/>
    </row>
    <row r="34" spans="1:6" ht="15" customHeight="1" x14ac:dyDescent="0.2">
      <c r="A34" s="18"/>
      <c r="B34" s="55" t="s">
        <v>355</v>
      </c>
      <c r="C34" s="342"/>
      <c r="D34" s="343" t="s">
        <v>473</v>
      </c>
      <c r="E34" s="333"/>
      <c r="F34" s="338"/>
    </row>
    <row r="35" spans="1:6" ht="15" customHeight="1" thickBot="1" x14ac:dyDescent="0.25">
      <c r="A35" s="18"/>
      <c r="B35" s="68" t="s">
        <v>1101</v>
      </c>
      <c r="C35" s="354" t="s">
        <v>1101</v>
      </c>
      <c r="D35" s="344"/>
      <c r="E35" s="339"/>
      <c r="F35" s="339"/>
    </row>
    <row r="36" spans="1:6" x14ac:dyDescent="0.2">
      <c r="A36" s="18"/>
      <c r="B36" s="29"/>
      <c r="C36" s="94"/>
      <c r="D36" s="94"/>
    </row>
    <row r="37" spans="1:6" ht="28.5" customHeight="1" x14ac:dyDescent="0.2">
      <c r="A37" s="18"/>
      <c r="B37" s="29"/>
      <c r="C37" s="94"/>
      <c r="D37" s="94"/>
    </row>
    <row r="38" spans="1:6" x14ac:dyDescent="0.2">
      <c r="A38" s="18"/>
      <c r="B38" s="29"/>
      <c r="C38" s="94"/>
      <c r="D38" s="94"/>
    </row>
    <row r="39" spans="1:6" x14ac:dyDescent="0.2">
      <c r="A39" s="18"/>
      <c r="B39" s="29"/>
      <c r="C39" s="94"/>
      <c r="D39" s="94"/>
    </row>
    <row r="40" spans="1:6" x14ac:dyDescent="0.2">
      <c r="A40" s="18"/>
      <c r="B40" s="29"/>
      <c r="C40" s="94"/>
      <c r="D40" s="94"/>
    </row>
    <row r="41" spans="1:6" x14ac:dyDescent="0.2">
      <c r="A41" s="18"/>
      <c r="B41" s="29"/>
      <c r="C41" s="94"/>
      <c r="D41" s="94"/>
    </row>
    <row r="42" spans="1:6" x14ac:dyDescent="0.2">
      <c r="A42" s="18"/>
      <c r="B42" s="29"/>
      <c r="C42" s="94"/>
      <c r="D42" s="94"/>
    </row>
    <row r="43" spans="1:6" x14ac:dyDescent="0.2">
      <c r="A43" s="18"/>
      <c r="B43" s="29"/>
      <c r="C43" s="94"/>
      <c r="D43" s="94"/>
    </row>
    <row r="44" spans="1:6" x14ac:dyDescent="0.2">
      <c r="A44" s="18"/>
      <c r="B44" s="29"/>
      <c r="C44" s="94"/>
      <c r="D44" s="94"/>
    </row>
    <row r="45" spans="1:6" x14ac:dyDescent="0.2">
      <c r="A45" s="18"/>
      <c r="B45" s="29"/>
      <c r="C45" s="94"/>
      <c r="D45" s="94"/>
    </row>
    <row r="46" spans="1:6" x14ac:dyDescent="0.2">
      <c r="A46" s="18"/>
      <c r="B46" s="29"/>
      <c r="C46" s="94"/>
      <c r="D46" s="94"/>
    </row>
    <row r="47" spans="1:6" x14ac:dyDescent="0.2">
      <c r="A47" s="18"/>
      <c r="B47" s="29"/>
      <c r="C47" s="94"/>
      <c r="D47" s="94"/>
    </row>
    <row r="48" spans="1:6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B53" s="29"/>
      <c r="C53" s="94"/>
      <c r="D53" s="94"/>
    </row>
    <row r="54" spans="1:4" x14ac:dyDescent="0.2">
      <c r="B54" s="29"/>
      <c r="C54" s="94"/>
      <c r="D54" s="94"/>
    </row>
    <row r="55" spans="1:4" x14ac:dyDescent="0.2">
      <c r="B55" s="29"/>
      <c r="C55" s="94"/>
      <c r="D55" s="94"/>
    </row>
    <row r="56" spans="1:4" x14ac:dyDescent="0.2">
      <c r="B56" s="29"/>
      <c r="C56" s="94"/>
      <c r="D56" s="94"/>
    </row>
    <row r="57" spans="1:4" x14ac:dyDescent="0.2">
      <c r="C57" s="94"/>
      <c r="D57" s="94"/>
    </row>
    <row r="58" spans="1:4" x14ac:dyDescent="0.2">
      <c r="B58" s="29"/>
      <c r="C58" s="94"/>
      <c r="D58" s="94"/>
    </row>
    <row r="59" spans="1:4" x14ac:dyDescent="0.2">
      <c r="B59" s="29"/>
      <c r="C59" s="94"/>
      <c r="D59" s="94"/>
    </row>
    <row r="63" spans="1:4" x14ac:dyDescent="0.2">
      <c r="A63" s="18"/>
    </row>
    <row r="64" spans="1:4" x14ac:dyDescent="0.2">
      <c r="A64" s="18"/>
    </row>
    <row r="65" spans="1:6" x14ac:dyDescent="0.2">
      <c r="A65" s="94"/>
    </row>
    <row r="66" spans="1:6" x14ac:dyDescent="0.2">
      <c r="A66" s="16"/>
    </row>
    <row r="67" spans="1:6" x14ac:dyDescent="0.2">
      <c r="A67" s="16"/>
      <c r="B67" s="29"/>
      <c r="C67" s="94"/>
      <c r="D67" s="94"/>
    </row>
    <row r="68" spans="1:6" x14ac:dyDescent="0.2">
      <c r="A68" s="16"/>
      <c r="B68" s="29"/>
      <c r="C68" s="94"/>
      <c r="D68" s="94"/>
    </row>
    <row r="69" spans="1:6" x14ac:dyDescent="0.2">
      <c r="A69" s="16"/>
      <c r="B69" s="29"/>
      <c r="C69" s="94"/>
      <c r="D69" s="94"/>
    </row>
    <row r="70" spans="1:6" x14ac:dyDescent="0.2">
      <c r="A70" s="16"/>
      <c r="B70" s="29"/>
      <c r="C70" s="94"/>
      <c r="D70" s="94"/>
    </row>
    <row r="71" spans="1:6" x14ac:dyDescent="0.2">
      <c r="A71" s="16"/>
      <c r="B71" s="29"/>
      <c r="C71" s="94"/>
      <c r="D71" s="94"/>
    </row>
    <row r="72" spans="1:6" x14ac:dyDescent="0.2">
      <c r="A72" s="16"/>
    </row>
    <row r="73" spans="1:6" x14ac:dyDescent="0.2">
      <c r="A73" s="16"/>
      <c r="C73" s="94"/>
      <c r="D73" s="94"/>
    </row>
    <row r="74" spans="1:6" x14ac:dyDescent="0.2">
      <c r="A74" s="16"/>
      <c r="B74" s="29"/>
      <c r="C74" s="94"/>
      <c r="D74" s="94"/>
    </row>
    <row r="75" spans="1:6" x14ac:dyDescent="0.2">
      <c r="A75" s="16"/>
      <c r="B75" s="16"/>
      <c r="E75" s="17"/>
      <c r="F75" s="17"/>
    </row>
    <row r="76" spans="1:6" x14ac:dyDescent="0.2">
      <c r="A76" s="16"/>
      <c r="B76" s="17"/>
      <c r="E76" s="17"/>
      <c r="F76" s="17"/>
    </row>
    <row r="77" spans="1:6" x14ac:dyDescent="0.2">
      <c r="A77" s="16"/>
      <c r="B77" s="17"/>
      <c r="E77" s="17"/>
      <c r="F77" s="17"/>
    </row>
    <row r="78" spans="1:6" x14ac:dyDescent="0.2">
      <c r="A78" s="16"/>
      <c r="B78" s="17"/>
      <c r="E78" s="17"/>
      <c r="F78" s="17"/>
    </row>
    <row r="79" spans="1:6" x14ac:dyDescent="0.2">
      <c r="A79" s="16"/>
      <c r="B79" s="17"/>
      <c r="E79" s="17"/>
      <c r="F79" s="17"/>
    </row>
    <row r="80" spans="1:6" x14ac:dyDescent="0.2">
      <c r="A80" s="16"/>
      <c r="B80" s="17"/>
      <c r="E80" s="17"/>
      <c r="F80" s="17"/>
    </row>
    <row r="81" spans="1:6" x14ac:dyDescent="0.2">
      <c r="A81" s="17"/>
      <c r="B81" s="17"/>
      <c r="E81" s="17"/>
      <c r="F81" s="17"/>
    </row>
    <row r="82" spans="1:6" x14ac:dyDescent="0.2">
      <c r="A82" s="17"/>
      <c r="B82" s="17"/>
      <c r="E82" s="17"/>
      <c r="F82" s="17"/>
    </row>
    <row r="83" spans="1:6" x14ac:dyDescent="0.2">
      <c r="B83" s="17"/>
      <c r="E83" s="17"/>
      <c r="F83" s="17"/>
    </row>
    <row r="84" spans="1:6" x14ac:dyDescent="0.2">
      <c r="B84" s="17"/>
      <c r="E84" s="17"/>
      <c r="F84" s="17"/>
    </row>
    <row r="85" spans="1:6" x14ac:dyDescent="0.2"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6"/>
      <c r="E91" s="17"/>
      <c r="F91" s="17"/>
    </row>
    <row r="92" spans="1:6" x14ac:dyDescent="0.2">
      <c r="B92" s="16"/>
      <c r="E92" s="17"/>
      <c r="F92" s="17"/>
    </row>
    <row r="210" spans="7:7" x14ac:dyDescent="0.2">
      <c r="G210" s="15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</sheetData>
  <sheetProtection algorithmName="SHA-512" hashValue="SKNFCmKbKQsIr4UBWNpmhmIw48F5PFK24IH9NDunFf4Wa+ljHS9lHtoQ84smALLThpxvHNj2ArE9uU1uV+5rlw==" saltValue="zRd1lCn+5hufDbOTG8egjA==" spinCount="100000" sheet="1" objects="1" scenarios="1"/>
  <mergeCells count="4">
    <mergeCell ref="B14:F14"/>
    <mergeCell ref="B22:F22"/>
    <mergeCell ref="B31:F31"/>
    <mergeCell ref="F3:F5"/>
  </mergeCells>
  <printOptions horizontalCentered="1"/>
  <pageMargins left="0" right="0" top="1.1811023622047245" bottom="0" header="0.31496062992125984" footer="0.31496062992125984"/>
  <pageSetup paperSize="9" scale="84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43"/>
  <dimension ref="A1:G33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8554687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39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361</v>
      </c>
    </row>
    <row r="10" spans="1:7" ht="15" customHeight="1" x14ac:dyDescent="0.2">
      <c r="B10" s="92" t="s">
        <v>1361</v>
      </c>
    </row>
    <row r="11" spans="1:7" ht="15" customHeight="1" x14ac:dyDescent="0.2">
      <c r="B11" s="92" t="s">
        <v>1362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256</v>
      </c>
      <c r="C16" s="340"/>
      <c r="D16" s="341" t="s">
        <v>571</v>
      </c>
      <c r="E16" s="332"/>
      <c r="F16" s="317"/>
    </row>
    <row r="17" spans="1:7" ht="15" customHeight="1" x14ac:dyDescent="0.2">
      <c r="A17" s="18"/>
      <c r="B17" s="55" t="s">
        <v>258</v>
      </c>
      <c r="C17" s="342"/>
      <c r="D17" s="343" t="s">
        <v>573</v>
      </c>
      <c r="E17" s="402"/>
      <c r="F17" s="335"/>
    </row>
    <row r="18" spans="1:7" ht="15" customHeight="1" x14ac:dyDescent="0.2">
      <c r="A18" s="18"/>
      <c r="B18" s="55" t="s">
        <v>253</v>
      </c>
      <c r="C18" s="342"/>
      <c r="D18" s="343" t="s">
        <v>569</v>
      </c>
      <c r="E18" s="402" t="s">
        <v>1363</v>
      </c>
      <c r="F18" s="335"/>
    </row>
    <row r="19" spans="1:7" ht="15" customHeight="1" x14ac:dyDescent="0.2">
      <c r="A19" s="18"/>
      <c r="B19" s="55" t="s">
        <v>301</v>
      </c>
      <c r="C19" s="342"/>
      <c r="D19" s="343" t="s">
        <v>501</v>
      </c>
      <c r="E19" s="402"/>
      <c r="F19" s="335"/>
    </row>
    <row r="20" spans="1:7" ht="15" customHeight="1" x14ac:dyDescent="0.2">
      <c r="A20" s="18"/>
      <c r="B20" s="55" t="s">
        <v>328</v>
      </c>
      <c r="C20" s="342"/>
      <c r="D20" s="343" t="s">
        <v>457</v>
      </c>
      <c r="E20" s="333"/>
      <c r="F20" s="335"/>
    </row>
    <row r="21" spans="1:7" ht="15" customHeight="1" thickBot="1" x14ac:dyDescent="0.25">
      <c r="A21" s="18"/>
      <c r="B21" s="68" t="s">
        <v>1101</v>
      </c>
      <c r="C21" s="354"/>
      <c r="D21" s="345"/>
      <c r="E21" s="334"/>
      <c r="F21" s="336"/>
    </row>
    <row r="22" spans="1:7" ht="15" customHeight="1" x14ac:dyDescent="0.2">
      <c r="A22" s="18"/>
      <c r="B22" s="29"/>
      <c r="C22" s="94"/>
      <c r="D22" s="94"/>
    </row>
    <row r="23" spans="1:7" ht="15" customHeight="1" thickBot="1" x14ac:dyDescent="0.25">
      <c r="A23" s="18"/>
      <c r="B23" s="514" t="s">
        <v>245</v>
      </c>
      <c r="C23" s="515"/>
      <c r="D23" s="515"/>
      <c r="E23" s="515"/>
      <c r="F23" s="515"/>
    </row>
    <row r="24" spans="1:7" ht="15" customHeight="1" thickBot="1" x14ac:dyDescent="0.25">
      <c r="A24" s="18"/>
      <c r="B24" s="22" t="s">
        <v>236</v>
      </c>
      <c r="C24" s="23"/>
      <c r="D24" s="23" t="s">
        <v>597</v>
      </c>
      <c r="E24" s="23" t="s">
        <v>237</v>
      </c>
      <c r="F24" s="24" t="s">
        <v>238</v>
      </c>
    </row>
    <row r="25" spans="1:7" ht="15" customHeight="1" x14ac:dyDescent="0.2">
      <c r="A25" s="18"/>
      <c r="B25" s="83" t="s">
        <v>255</v>
      </c>
      <c r="C25" s="340"/>
      <c r="D25" s="341" t="s">
        <v>376</v>
      </c>
      <c r="E25" s="332"/>
      <c r="F25" s="317" t="s">
        <v>1122</v>
      </c>
      <c r="G25" s="15"/>
    </row>
    <row r="26" spans="1:7" ht="15" customHeight="1" x14ac:dyDescent="0.2">
      <c r="A26" s="18"/>
      <c r="B26" s="55" t="s">
        <v>241</v>
      </c>
      <c r="C26" s="342"/>
      <c r="D26" s="343" t="s">
        <v>583</v>
      </c>
      <c r="E26" s="333" t="s">
        <v>1364</v>
      </c>
      <c r="F26" s="335" t="s">
        <v>1123</v>
      </c>
      <c r="G26" s="15"/>
    </row>
    <row r="27" spans="1:7" ht="15" customHeight="1" x14ac:dyDescent="0.2">
      <c r="A27" s="18"/>
      <c r="B27" s="55" t="s">
        <v>241</v>
      </c>
      <c r="C27" s="342"/>
      <c r="D27" s="343" t="s">
        <v>584</v>
      </c>
      <c r="E27" s="333" t="s">
        <v>1365</v>
      </c>
      <c r="F27" s="335" t="s">
        <v>1123</v>
      </c>
      <c r="G27" s="15"/>
    </row>
    <row r="28" spans="1:7" ht="15" customHeight="1" x14ac:dyDescent="0.2">
      <c r="A28" s="18"/>
      <c r="B28" s="55" t="s">
        <v>246</v>
      </c>
      <c r="C28" s="342"/>
      <c r="D28" s="343" t="s">
        <v>595</v>
      </c>
      <c r="E28" s="333"/>
      <c r="F28" s="335" t="s">
        <v>1123</v>
      </c>
    </row>
    <row r="29" spans="1:7" ht="15" customHeight="1" x14ac:dyDescent="0.2">
      <c r="A29" s="18"/>
      <c r="B29" s="55" t="s">
        <v>652</v>
      </c>
      <c r="C29" s="342"/>
      <c r="D29" s="343" t="s">
        <v>518</v>
      </c>
      <c r="E29" s="333"/>
      <c r="F29" s="335" t="s">
        <v>1124</v>
      </c>
    </row>
    <row r="30" spans="1:7" ht="15" customHeight="1" x14ac:dyDescent="0.2">
      <c r="A30" s="18"/>
      <c r="B30" s="55" t="s">
        <v>286</v>
      </c>
      <c r="C30" s="342"/>
      <c r="D30" s="343" t="s">
        <v>491</v>
      </c>
      <c r="E30" s="333" t="s">
        <v>1366</v>
      </c>
      <c r="F30" s="335" t="s">
        <v>1124</v>
      </c>
    </row>
    <row r="31" spans="1:7" ht="15" customHeight="1" x14ac:dyDescent="0.2">
      <c r="A31" s="18"/>
      <c r="B31" s="55" t="s">
        <v>286</v>
      </c>
      <c r="C31" s="342"/>
      <c r="D31" s="343" t="s">
        <v>582</v>
      </c>
      <c r="E31" s="333" t="s">
        <v>1367</v>
      </c>
      <c r="F31" s="335" t="s">
        <v>1124</v>
      </c>
    </row>
    <row r="32" spans="1:7" ht="15" customHeight="1" thickBot="1" x14ac:dyDescent="0.25">
      <c r="A32" s="18"/>
      <c r="B32" s="68" t="s">
        <v>1101</v>
      </c>
      <c r="C32" s="354"/>
      <c r="D32" s="346"/>
      <c r="E32" s="339"/>
      <c r="F32" s="336"/>
      <c r="G32" s="15"/>
    </row>
    <row r="33" spans="1:7" ht="15" customHeight="1" x14ac:dyDescent="0.2">
      <c r="A33" s="18"/>
      <c r="B33" s="32"/>
      <c r="C33" s="32"/>
      <c r="D33" s="32"/>
      <c r="G33" s="15"/>
    </row>
    <row r="34" spans="1:7" ht="15" customHeight="1" thickBot="1" x14ac:dyDescent="0.25">
      <c r="A34" s="18"/>
      <c r="B34" s="514" t="s">
        <v>252</v>
      </c>
      <c r="C34" s="515"/>
      <c r="D34" s="515"/>
      <c r="E34" s="515"/>
      <c r="F34" s="515"/>
      <c r="G34" s="15"/>
    </row>
    <row r="35" spans="1:7" ht="15" customHeight="1" thickBot="1" x14ac:dyDescent="0.25">
      <c r="A35" s="18"/>
      <c r="B35" s="22" t="s">
        <v>236</v>
      </c>
      <c r="C35" s="23"/>
      <c r="D35" s="23" t="s">
        <v>597</v>
      </c>
      <c r="E35" s="23" t="s">
        <v>237</v>
      </c>
      <c r="F35" s="24" t="s">
        <v>238</v>
      </c>
      <c r="G35" s="15"/>
    </row>
    <row r="36" spans="1:7" ht="15" customHeight="1" x14ac:dyDescent="0.2">
      <c r="A36" s="18"/>
      <c r="B36" s="83" t="s">
        <v>354</v>
      </c>
      <c r="C36" s="340"/>
      <c r="D36" s="341" t="s">
        <v>568</v>
      </c>
      <c r="E36" s="332"/>
      <c r="F36" s="337"/>
    </row>
    <row r="37" spans="1:7" ht="15" customHeight="1" thickBot="1" x14ac:dyDescent="0.25">
      <c r="A37" s="18"/>
      <c r="B37" s="68" t="s">
        <v>1101</v>
      </c>
      <c r="C37" s="354"/>
      <c r="D37" s="346"/>
      <c r="E37" s="339"/>
      <c r="F37" s="339"/>
    </row>
    <row r="38" spans="1:7" x14ac:dyDescent="0.2">
      <c r="A38" s="18"/>
      <c r="B38" s="29"/>
      <c r="C38" s="94"/>
      <c r="D38" s="94"/>
    </row>
    <row r="39" spans="1:7" ht="28.5" customHeight="1" x14ac:dyDescent="0.2">
      <c r="A39" s="18"/>
      <c r="B39" s="29"/>
      <c r="C39" s="94"/>
      <c r="D39" s="94"/>
    </row>
    <row r="40" spans="1:7" x14ac:dyDescent="0.2">
      <c r="A40" s="18"/>
      <c r="B40" s="29"/>
      <c r="C40" s="94"/>
      <c r="D40" s="94"/>
    </row>
    <row r="41" spans="1:7" x14ac:dyDescent="0.2">
      <c r="A41" s="18"/>
      <c r="B41" s="29"/>
      <c r="C41" s="94"/>
      <c r="D41" s="94"/>
    </row>
    <row r="42" spans="1:7" x14ac:dyDescent="0.2">
      <c r="A42" s="18"/>
      <c r="B42" s="29"/>
      <c r="C42" s="94"/>
      <c r="D42" s="94"/>
    </row>
    <row r="43" spans="1:7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B55" s="29"/>
      <c r="C55" s="94"/>
      <c r="D55" s="94"/>
    </row>
    <row r="56" spans="1:4" x14ac:dyDescent="0.2">
      <c r="B56" s="29"/>
      <c r="C56" s="94"/>
      <c r="D56" s="94"/>
    </row>
    <row r="57" spans="1:4" x14ac:dyDescent="0.2">
      <c r="B57" s="29"/>
      <c r="C57" s="94"/>
      <c r="D57" s="94"/>
    </row>
    <row r="58" spans="1:4" x14ac:dyDescent="0.2">
      <c r="B58" s="29"/>
      <c r="C58" s="94"/>
      <c r="D58" s="94"/>
    </row>
    <row r="59" spans="1:4" x14ac:dyDescent="0.2">
      <c r="C59" s="94"/>
      <c r="D59" s="94"/>
    </row>
    <row r="60" spans="1:4" x14ac:dyDescent="0.2">
      <c r="B60" s="29"/>
      <c r="C60" s="94"/>
      <c r="D60" s="94"/>
    </row>
    <row r="61" spans="1:4" x14ac:dyDescent="0.2">
      <c r="B61" s="29"/>
      <c r="C61" s="94"/>
      <c r="D61" s="94"/>
    </row>
    <row r="65" spans="1:6" x14ac:dyDescent="0.2">
      <c r="A65" s="18"/>
    </row>
    <row r="66" spans="1:6" x14ac:dyDescent="0.2">
      <c r="A66" s="18"/>
    </row>
    <row r="67" spans="1:6" x14ac:dyDescent="0.2">
      <c r="A67" s="94"/>
    </row>
    <row r="68" spans="1:6" x14ac:dyDescent="0.2">
      <c r="A68" s="16"/>
    </row>
    <row r="69" spans="1:6" x14ac:dyDescent="0.2">
      <c r="A69" s="16"/>
      <c r="B69" s="29"/>
      <c r="C69" s="94"/>
      <c r="D69" s="94"/>
    </row>
    <row r="70" spans="1:6" x14ac:dyDescent="0.2">
      <c r="A70" s="16"/>
      <c r="B70" s="29"/>
      <c r="C70" s="94"/>
      <c r="D70" s="94"/>
    </row>
    <row r="71" spans="1:6" x14ac:dyDescent="0.2">
      <c r="A71" s="16"/>
      <c r="B71" s="29"/>
      <c r="C71" s="94"/>
      <c r="D71" s="94"/>
    </row>
    <row r="72" spans="1:6" x14ac:dyDescent="0.2">
      <c r="A72" s="16"/>
      <c r="B72" s="29"/>
      <c r="C72" s="94"/>
      <c r="D72" s="94"/>
    </row>
    <row r="73" spans="1:6" x14ac:dyDescent="0.2">
      <c r="A73" s="16"/>
      <c r="B73" s="29"/>
      <c r="C73" s="94"/>
      <c r="D73" s="94"/>
    </row>
    <row r="74" spans="1:6" x14ac:dyDescent="0.2">
      <c r="A74" s="16"/>
    </row>
    <row r="75" spans="1:6" x14ac:dyDescent="0.2">
      <c r="A75" s="16"/>
      <c r="C75" s="94"/>
      <c r="D75" s="94"/>
    </row>
    <row r="76" spans="1:6" x14ac:dyDescent="0.2">
      <c r="A76" s="16"/>
      <c r="B76" s="29"/>
      <c r="C76" s="94"/>
      <c r="D76" s="94"/>
    </row>
    <row r="77" spans="1:6" x14ac:dyDescent="0.2">
      <c r="A77" s="16"/>
      <c r="B77" s="16"/>
      <c r="E77" s="17"/>
      <c r="F77" s="17"/>
    </row>
    <row r="78" spans="1:6" x14ac:dyDescent="0.2">
      <c r="A78" s="16"/>
      <c r="B78" s="17"/>
      <c r="E78" s="17"/>
      <c r="F78" s="17"/>
    </row>
    <row r="79" spans="1:6" x14ac:dyDescent="0.2">
      <c r="A79" s="16"/>
      <c r="B79" s="17"/>
      <c r="E79" s="17"/>
      <c r="F79" s="17"/>
    </row>
    <row r="80" spans="1:6" x14ac:dyDescent="0.2">
      <c r="A80" s="16"/>
      <c r="B80" s="17"/>
      <c r="E80" s="17"/>
      <c r="F80" s="17"/>
    </row>
    <row r="81" spans="1:6" x14ac:dyDescent="0.2">
      <c r="A81" s="16"/>
      <c r="B81" s="17"/>
      <c r="E81" s="17"/>
      <c r="F81" s="17"/>
    </row>
    <row r="82" spans="1:6" x14ac:dyDescent="0.2">
      <c r="A82" s="16"/>
      <c r="B82" s="17"/>
      <c r="E82" s="17"/>
      <c r="F82" s="17"/>
    </row>
    <row r="83" spans="1:6" x14ac:dyDescent="0.2">
      <c r="A83" s="17"/>
      <c r="B83" s="17"/>
      <c r="E83" s="17"/>
      <c r="F83" s="17"/>
    </row>
    <row r="84" spans="1:6" x14ac:dyDescent="0.2">
      <c r="A84" s="17"/>
      <c r="B84" s="17"/>
      <c r="E84" s="17"/>
      <c r="F84" s="17"/>
    </row>
    <row r="85" spans="1:6" x14ac:dyDescent="0.2"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6"/>
      <c r="E93" s="17"/>
      <c r="F93" s="17"/>
    </row>
    <row r="94" spans="1:6" x14ac:dyDescent="0.2">
      <c r="B94" s="16"/>
      <c r="E94" s="17"/>
      <c r="F94" s="17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</sheetData>
  <sheetProtection algorithmName="SHA-512" hashValue="l6Vu5tJv50ZXyPbzmg4ymvG9UBWgqYCpyUpWETKKBRKS3kitnxDMM9zz2JmqMnNAEnKbLGuGSO2MLficG3Enlw==" saltValue="yOjgkExv7UQ6ySiKyP4JUQ==" spinCount="100000" sheet="1" objects="1" scenarios="1"/>
  <mergeCells count="4">
    <mergeCell ref="B14:F14"/>
    <mergeCell ref="B23:F23"/>
    <mergeCell ref="B34:F34"/>
    <mergeCell ref="F3:F5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44"/>
  <dimension ref="A1:G341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2.28515625" style="17" customWidth="1"/>
    <col min="8" max="8" width="28.28515625" style="17" customWidth="1"/>
    <col min="9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40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640</v>
      </c>
    </row>
    <row r="10" spans="1:7" ht="15" customHeight="1" x14ac:dyDescent="0.2">
      <c r="B10" s="92" t="s">
        <v>1368</v>
      </c>
    </row>
    <row r="11" spans="1:7" ht="15" customHeight="1" x14ac:dyDescent="0.2">
      <c r="B11" s="92" t="s">
        <v>1369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623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624</v>
      </c>
      <c r="E15" s="23" t="s">
        <v>237</v>
      </c>
      <c r="F15" s="24" t="s">
        <v>625</v>
      </c>
      <c r="G15" s="15" t="s">
        <v>239</v>
      </c>
    </row>
    <row r="16" spans="1:7" ht="15" customHeight="1" x14ac:dyDescent="0.2">
      <c r="A16" s="18"/>
      <c r="B16" s="83" t="s">
        <v>256</v>
      </c>
      <c r="C16" s="340"/>
      <c r="D16" s="341" t="s">
        <v>571</v>
      </c>
      <c r="E16" s="332"/>
      <c r="F16" s="317"/>
    </row>
    <row r="17" spans="1:7" ht="15" customHeight="1" x14ac:dyDescent="0.2">
      <c r="A17" s="18"/>
      <c r="B17" s="55" t="s">
        <v>628</v>
      </c>
      <c r="C17" s="342"/>
      <c r="D17" s="343" t="s">
        <v>631</v>
      </c>
      <c r="E17" s="333"/>
      <c r="F17" s="335"/>
      <c r="G17" s="15"/>
    </row>
    <row r="18" spans="1:7" ht="15" customHeight="1" x14ac:dyDescent="0.2">
      <c r="A18" s="18"/>
      <c r="B18" s="55" t="s">
        <v>628</v>
      </c>
      <c r="C18" s="342"/>
      <c r="D18" s="343" t="s">
        <v>630</v>
      </c>
      <c r="E18" s="333"/>
      <c r="F18" s="335"/>
      <c r="G18" s="15"/>
    </row>
    <row r="19" spans="1:7" ht="15" customHeight="1" x14ac:dyDescent="0.2">
      <c r="A19" s="18"/>
      <c r="B19" s="55" t="s">
        <v>628</v>
      </c>
      <c r="C19" s="342"/>
      <c r="D19" s="343" t="s">
        <v>632</v>
      </c>
      <c r="E19" s="333"/>
      <c r="F19" s="335"/>
      <c r="G19" s="15"/>
    </row>
    <row r="20" spans="1:7" ht="15" customHeight="1" x14ac:dyDescent="0.2">
      <c r="A20" s="18"/>
      <c r="B20" s="55" t="s">
        <v>628</v>
      </c>
      <c r="C20" s="342"/>
      <c r="D20" s="343" t="s">
        <v>631</v>
      </c>
      <c r="E20" s="333"/>
      <c r="F20" s="335"/>
      <c r="G20" s="15"/>
    </row>
    <row r="21" spans="1:7" ht="15" customHeight="1" x14ac:dyDescent="0.2">
      <c r="A21" s="18"/>
      <c r="B21" s="55" t="s">
        <v>258</v>
      </c>
      <c r="C21" s="342"/>
      <c r="D21" s="343" t="s">
        <v>573</v>
      </c>
      <c r="E21" s="333"/>
      <c r="F21" s="335"/>
    </row>
    <row r="22" spans="1:7" ht="15" customHeight="1" x14ac:dyDescent="0.2">
      <c r="A22" s="18"/>
      <c r="B22" s="55" t="s">
        <v>301</v>
      </c>
      <c r="C22" s="342"/>
      <c r="D22" s="343" t="s">
        <v>501</v>
      </c>
      <c r="E22" s="333"/>
      <c r="F22" s="335"/>
    </row>
    <row r="23" spans="1:7" ht="15" customHeight="1" x14ac:dyDescent="0.2">
      <c r="A23" s="18"/>
      <c r="B23" s="55" t="s">
        <v>635</v>
      </c>
      <c r="C23" s="342"/>
      <c r="D23" s="343" t="s">
        <v>638</v>
      </c>
      <c r="E23" s="333"/>
      <c r="F23" s="335"/>
    </row>
    <row r="24" spans="1:7" ht="15" customHeight="1" thickBot="1" x14ac:dyDescent="0.25">
      <c r="A24" s="18"/>
      <c r="B24" s="68" t="s">
        <v>1101</v>
      </c>
      <c r="C24" s="354"/>
      <c r="D24" s="345"/>
      <c r="E24" s="334"/>
      <c r="F24" s="336"/>
    </row>
    <row r="25" spans="1:7" ht="15" customHeight="1" x14ac:dyDescent="0.2">
      <c r="A25" s="18"/>
      <c r="B25" s="29"/>
      <c r="C25" s="94"/>
      <c r="D25" s="94"/>
    </row>
    <row r="26" spans="1:7" ht="15" customHeight="1" thickBot="1" x14ac:dyDescent="0.25">
      <c r="A26" s="18"/>
      <c r="B26" s="514" t="s">
        <v>626</v>
      </c>
      <c r="C26" s="515"/>
      <c r="D26" s="515"/>
      <c r="E26" s="515"/>
      <c r="F26" s="515"/>
    </row>
    <row r="27" spans="1:7" ht="15" customHeight="1" thickBot="1" x14ac:dyDescent="0.25">
      <c r="A27" s="18"/>
      <c r="B27" s="22" t="s">
        <v>236</v>
      </c>
      <c r="C27" s="23"/>
      <c r="D27" s="23" t="s">
        <v>624</v>
      </c>
      <c r="E27" s="23" t="s">
        <v>237</v>
      </c>
      <c r="F27" s="24" t="s">
        <v>625</v>
      </c>
    </row>
    <row r="28" spans="1:7" ht="15" customHeight="1" x14ac:dyDescent="0.2">
      <c r="A28" s="18"/>
      <c r="B28" s="83" t="s">
        <v>255</v>
      </c>
      <c r="C28" s="340"/>
      <c r="D28" s="341" t="s">
        <v>376</v>
      </c>
      <c r="E28" s="332"/>
      <c r="F28" s="317" t="s">
        <v>1122</v>
      </c>
      <c r="G28" s="15"/>
    </row>
    <row r="29" spans="1:7" ht="15" customHeight="1" x14ac:dyDescent="0.2">
      <c r="A29" s="18"/>
      <c r="B29" s="55" t="s">
        <v>241</v>
      </c>
      <c r="C29" s="342"/>
      <c r="D29" s="343" t="s">
        <v>633</v>
      </c>
      <c r="E29" s="333" t="s">
        <v>1364</v>
      </c>
      <c r="F29" s="335" t="s">
        <v>1123</v>
      </c>
      <c r="G29" s="15"/>
    </row>
    <row r="30" spans="1:7" ht="15" customHeight="1" x14ac:dyDescent="0.2">
      <c r="A30" s="18"/>
      <c r="B30" s="55" t="s">
        <v>241</v>
      </c>
      <c r="C30" s="342"/>
      <c r="D30" s="343" t="s">
        <v>493</v>
      </c>
      <c r="E30" s="333" t="s">
        <v>1365</v>
      </c>
      <c r="F30" s="335" t="s">
        <v>1124</v>
      </c>
      <c r="G30" s="15"/>
    </row>
    <row r="31" spans="1:7" ht="15" customHeight="1" x14ac:dyDescent="0.2">
      <c r="A31" s="18"/>
      <c r="B31" s="55" t="s">
        <v>246</v>
      </c>
      <c r="C31" s="342"/>
      <c r="D31" s="343" t="s">
        <v>634</v>
      </c>
      <c r="E31" s="333"/>
      <c r="F31" s="335" t="s">
        <v>1124</v>
      </c>
    </row>
    <row r="32" spans="1:7" ht="15" customHeight="1" x14ac:dyDescent="0.2">
      <c r="A32" s="18"/>
      <c r="B32" s="55" t="s">
        <v>629</v>
      </c>
      <c r="C32" s="342"/>
      <c r="D32" s="40" t="s">
        <v>637</v>
      </c>
      <c r="E32" s="333"/>
      <c r="F32" s="335" t="s">
        <v>1124</v>
      </c>
    </row>
    <row r="33" spans="1:7" ht="15" customHeight="1" x14ac:dyDescent="0.2">
      <c r="A33" s="18"/>
      <c r="B33" s="55" t="s">
        <v>636</v>
      </c>
      <c r="C33" s="342"/>
      <c r="D33" s="40" t="s">
        <v>639</v>
      </c>
      <c r="E33" s="333"/>
      <c r="F33" s="335" t="s">
        <v>1124</v>
      </c>
    </row>
    <row r="34" spans="1:7" ht="15" customHeight="1" x14ac:dyDescent="0.2">
      <c r="A34" s="18"/>
      <c r="B34" s="55" t="s">
        <v>286</v>
      </c>
      <c r="C34" s="342"/>
      <c r="D34" s="40" t="s">
        <v>491</v>
      </c>
      <c r="E34" s="333" t="s">
        <v>1370</v>
      </c>
      <c r="F34" s="335" t="s">
        <v>1124</v>
      </c>
    </row>
    <row r="35" spans="1:7" ht="15" customHeight="1" x14ac:dyDescent="0.2">
      <c r="A35" s="18"/>
      <c r="B35" s="55" t="s">
        <v>286</v>
      </c>
      <c r="C35" s="342"/>
      <c r="D35" s="343" t="s">
        <v>582</v>
      </c>
      <c r="E35" s="333" t="s">
        <v>1371</v>
      </c>
      <c r="F35" s="335" t="s">
        <v>1124</v>
      </c>
    </row>
    <row r="36" spans="1:7" ht="15" customHeight="1" thickBot="1" x14ac:dyDescent="0.25">
      <c r="A36" s="18"/>
      <c r="B36" s="68" t="s">
        <v>1101</v>
      </c>
      <c r="C36" s="354"/>
      <c r="D36" s="346"/>
      <c r="E36" s="339"/>
      <c r="F36" s="336"/>
      <c r="G36" s="15"/>
    </row>
    <row r="37" spans="1:7" ht="15" customHeight="1" x14ac:dyDescent="0.2">
      <c r="A37" s="18"/>
      <c r="B37" s="32"/>
      <c r="C37" s="32"/>
      <c r="D37" s="32"/>
      <c r="G37" s="15"/>
    </row>
    <row r="38" spans="1:7" ht="15" customHeight="1" thickBot="1" x14ac:dyDescent="0.25">
      <c r="A38" s="18"/>
      <c r="B38" s="514" t="s">
        <v>627</v>
      </c>
      <c r="C38" s="515"/>
      <c r="D38" s="515"/>
      <c r="E38" s="515"/>
      <c r="F38" s="515"/>
      <c r="G38" s="15"/>
    </row>
    <row r="39" spans="1:7" ht="15" customHeight="1" thickBot="1" x14ac:dyDescent="0.25">
      <c r="A39" s="18"/>
      <c r="B39" s="22" t="s">
        <v>236</v>
      </c>
      <c r="C39" s="23"/>
      <c r="D39" s="23" t="s">
        <v>624</v>
      </c>
      <c r="E39" s="23" t="s">
        <v>237</v>
      </c>
      <c r="F39" s="24" t="s">
        <v>625</v>
      </c>
      <c r="G39" s="15"/>
    </row>
    <row r="40" spans="1:7" ht="15" customHeight="1" x14ac:dyDescent="0.2">
      <c r="A40" s="18"/>
      <c r="B40" s="83" t="s">
        <v>319</v>
      </c>
      <c r="C40" s="340"/>
      <c r="D40" s="341" t="s">
        <v>447</v>
      </c>
      <c r="E40" s="332"/>
      <c r="F40" s="337"/>
    </row>
    <row r="41" spans="1:7" ht="15" customHeight="1" thickBot="1" x14ac:dyDescent="0.25">
      <c r="A41" s="18"/>
      <c r="B41" s="68" t="s">
        <v>1101</v>
      </c>
      <c r="C41" s="354"/>
      <c r="D41" s="346"/>
      <c r="E41" s="339"/>
      <c r="F41" s="339"/>
    </row>
    <row r="42" spans="1:7" x14ac:dyDescent="0.2">
      <c r="A42" s="18"/>
      <c r="B42" s="29"/>
      <c r="C42" s="94"/>
      <c r="D42" s="94"/>
    </row>
    <row r="43" spans="1:7" ht="28.5" customHeight="1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A58" s="18"/>
      <c r="B58" s="29"/>
      <c r="C58" s="94"/>
      <c r="D58" s="94"/>
    </row>
    <row r="59" spans="1:4" x14ac:dyDescent="0.2">
      <c r="B59" s="29"/>
      <c r="C59" s="94"/>
      <c r="D59" s="94"/>
    </row>
    <row r="60" spans="1:4" x14ac:dyDescent="0.2">
      <c r="B60" s="29"/>
      <c r="C60" s="94"/>
      <c r="D60" s="94"/>
    </row>
    <row r="61" spans="1:4" x14ac:dyDescent="0.2">
      <c r="B61" s="29"/>
      <c r="C61" s="94"/>
      <c r="D61" s="94"/>
    </row>
    <row r="62" spans="1:4" x14ac:dyDescent="0.2">
      <c r="B62" s="29"/>
      <c r="C62" s="94"/>
      <c r="D62" s="94"/>
    </row>
    <row r="63" spans="1:4" x14ac:dyDescent="0.2">
      <c r="C63" s="94"/>
      <c r="D63" s="94"/>
    </row>
    <row r="64" spans="1:4" x14ac:dyDescent="0.2">
      <c r="B64" s="29"/>
      <c r="C64" s="94"/>
      <c r="D64" s="94"/>
    </row>
    <row r="65" spans="1:4" x14ac:dyDescent="0.2">
      <c r="B65" s="29"/>
      <c r="C65" s="94"/>
      <c r="D65" s="94"/>
    </row>
    <row r="69" spans="1:4" x14ac:dyDescent="0.2">
      <c r="A69" s="18"/>
    </row>
    <row r="70" spans="1:4" x14ac:dyDescent="0.2">
      <c r="A70" s="18"/>
    </row>
    <row r="71" spans="1:4" x14ac:dyDescent="0.2">
      <c r="A71" s="94"/>
    </row>
    <row r="72" spans="1:4" x14ac:dyDescent="0.2">
      <c r="A72" s="16"/>
    </row>
    <row r="73" spans="1:4" x14ac:dyDescent="0.2">
      <c r="A73" s="16"/>
      <c r="B73" s="29"/>
      <c r="C73" s="94"/>
      <c r="D73" s="94"/>
    </row>
    <row r="74" spans="1:4" x14ac:dyDescent="0.2">
      <c r="A74" s="16"/>
      <c r="B74" s="29"/>
      <c r="C74" s="94"/>
      <c r="D74" s="94"/>
    </row>
    <row r="75" spans="1:4" x14ac:dyDescent="0.2">
      <c r="A75" s="16"/>
      <c r="B75" s="29"/>
      <c r="C75" s="94"/>
      <c r="D75" s="94"/>
    </row>
    <row r="76" spans="1:4" x14ac:dyDescent="0.2">
      <c r="A76" s="16"/>
      <c r="B76" s="29"/>
      <c r="C76" s="94"/>
      <c r="D76" s="94"/>
    </row>
    <row r="77" spans="1:4" x14ac:dyDescent="0.2">
      <c r="A77" s="16"/>
      <c r="B77" s="29"/>
      <c r="C77" s="94"/>
      <c r="D77" s="94"/>
    </row>
    <row r="78" spans="1:4" x14ac:dyDescent="0.2">
      <c r="A78" s="16"/>
    </row>
    <row r="79" spans="1:4" x14ac:dyDescent="0.2">
      <c r="A79" s="16"/>
      <c r="C79" s="94"/>
      <c r="D79" s="94"/>
    </row>
    <row r="80" spans="1:4" x14ac:dyDescent="0.2">
      <c r="A80" s="16"/>
      <c r="B80" s="29"/>
      <c r="C80" s="94"/>
      <c r="D80" s="94"/>
    </row>
    <row r="81" spans="1:6" x14ac:dyDescent="0.2">
      <c r="A81" s="16"/>
      <c r="B81" s="16"/>
      <c r="E81" s="17"/>
      <c r="F81" s="17"/>
    </row>
    <row r="82" spans="1:6" x14ac:dyDescent="0.2">
      <c r="A82" s="16"/>
      <c r="B82" s="17"/>
      <c r="E82" s="17"/>
      <c r="F82" s="17"/>
    </row>
    <row r="83" spans="1:6" x14ac:dyDescent="0.2">
      <c r="A83" s="16"/>
      <c r="B83" s="17"/>
      <c r="E83" s="17"/>
      <c r="F83" s="17"/>
    </row>
    <row r="84" spans="1:6" x14ac:dyDescent="0.2">
      <c r="A84" s="16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7"/>
      <c r="B87" s="17"/>
      <c r="E87" s="17"/>
      <c r="F87" s="17"/>
    </row>
    <row r="88" spans="1:6" x14ac:dyDescent="0.2">
      <c r="A88" s="17"/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6"/>
      <c r="E97" s="17"/>
      <c r="F97" s="17"/>
    </row>
    <row r="98" spans="2:6" x14ac:dyDescent="0.2">
      <c r="B98" s="16"/>
      <c r="E98" s="17"/>
      <c r="F98" s="17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</sheetData>
  <sheetProtection algorithmName="SHA-512" hashValue="LifJeHVS3QHrphKeiZRd79a4SQ52b8JY8+GWqfjkJpOPl7RwHDcDoefAWgF3ZDPODtA4DvKAhhWDm7cm9ivXmA==" saltValue="1TOTYNR0s7QCn9QkWwnGtg==" spinCount="100000" sheet="1" objects="1" scenarios="1"/>
  <mergeCells count="4">
    <mergeCell ref="B14:F14"/>
    <mergeCell ref="B26:F26"/>
    <mergeCell ref="B38:F38"/>
    <mergeCell ref="F3:F5"/>
  </mergeCells>
  <conditionalFormatting sqref="D34">
    <cfRule type="duplicateValues" dxfId="13" priority="1"/>
  </conditionalFormatting>
  <printOptions horizontalCentered="1"/>
  <pageMargins left="0" right="0" top="0.78740157480314965" bottom="0" header="0.31496062992125984" footer="0.31496062992125984"/>
  <pageSetup paperSize="9" scale="8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4AD2-78A6-4B86-A761-1349A9071968}">
  <sheetPr codeName="Planilha45"/>
  <dimension ref="A1:F100"/>
  <sheetViews>
    <sheetView showGridLines="0" showRowColHeaders="0" workbookViewId="0">
      <selection activeCell="K21" sqref="K21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2.85546875" style="17" customWidth="1"/>
    <col min="8" max="8" width="9.140625" style="17"/>
    <col min="9" max="9" width="21.28515625" style="17" customWidth="1"/>
    <col min="10" max="16384" width="9.140625" style="17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F3" s="500">
        <v>41</v>
      </c>
    </row>
    <row r="4" spans="1:6" ht="15" customHeight="1" x14ac:dyDescent="0.2">
      <c r="F4" s="516"/>
    </row>
    <row r="5" spans="1:6" ht="15" customHeight="1" thickBot="1" x14ac:dyDescent="0.25">
      <c r="F5" s="517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20" t="s">
        <v>655</v>
      </c>
    </row>
    <row r="10" spans="1:6" ht="15" customHeight="1" x14ac:dyDescent="0.2">
      <c r="B10" s="92" t="s">
        <v>1372</v>
      </c>
    </row>
    <row r="11" spans="1:6" ht="15" customHeight="1" x14ac:dyDescent="0.2">
      <c r="B11" s="92" t="s">
        <v>1373</v>
      </c>
    </row>
    <row r="12" spans="1:6" ht="15" customHeight="1" x14ac:dyDescent="0.2">
      <c r="B12" s="92"/>
    </row>
    <row r="13" spans="1:6" ht="15" customHeight="1" x14ac:dyDescent="0.2">
      <c r="B13" s="93" t="s">
        <v>656</v>
      </c>
    </row>
    <row r="14" spans="1:6" ht="27" customHeight="1" thickBot="1" x14ac:dyDescent="0.25">
      <c r="B14" s="514" t="s">
        <v>623</v>
      </c>
      <c r="C14" s="515"/>
      <c r="D14" s="515"/>
      <c r="E14" s="515"/>
      <c r="F14" s="515"/>
    </row>
    <row r="15" spans="1:6" ht="15" customHeight="1" thickBot="1" x14ac:dyDescent="0.25">
      <c r="A15" s="18"/>
      <c r="B15" s="22" t="s">
        <v>236</v>
      </c>
      <c r="C15" s="23"/>
      <c r="D15" s="23" t="s">
        <v>624</v>
      </c>
      <c r="E15" s="23" t="s">
        <v>237</v>
      </c>
      <c r="F15" s="24" t="s">
        <v>625</v>
      </c>
    </row>
    <row r="16" spans="1:6" ht="15" customHeight="1" x14ac:dyDescent="0.2">
      <c r="A16" s="18"/>
      <c r="B16" s="83" t="s">
        <v>240</v>
      </c>
      <c r="C16" s="340"/>
      <c r="D16" s="341" t="s">
        <v>486</v>
      </c>
      <c r="E16" s="332" t="s">
        <v>657</v>
      </c>
      <c r="F16" s="317">
        <v>2000</v>
      </c>
    </row>
    <row r="17" spans="1:6" ht="15" customHeight="1" x14ac:dyDescent="0.2">
      <c r="A17" s="18"/>
      <c r="B17" s="55" t="s">
        <v>240</v>
      </c>
      <c r="C17" s="342"/>
      <c r="D17" s="342" t="s">
        <v>576</v>
      </c>
      <c r="E17" s="117" t="s">
        <v>653</v>
      </c>
      <c r="F17" s="335">
        <v>2000</v>
      </c>
    </row>
    <row r="18" spans="1:6" ht="15" customHeight="1" x14ac:dyDescent="0.2">
      <c r="A18" s="18"/>
      <c r="B18" s="55" t="s">
        <v>241</v>
      </c>
      <c r="C18" s="342"/>
      <c r="D18" s="343" t="s">
        <v>472</v>
      </c>
      <c r="E18" s="117" t="s">
        <v>699</v>
      </c>
      <c r="F18" s="335">
        <v>4000</v>
      </c>
    </row>
    <row r="19" spans="1:6" ht="15" customHeight="1" x14ac:dyDescent="0.2">
      <c r="A19" s="18"/>
      <c r="B19" s="55" t="s">
        <v>242</v>
      </c>
      <c r="C19" s="342"/>
      <c r="D19" s="343" t="s">
        <v>485</v>
      </c>
      <c r="E19" s="333" t="s">
        <v>657</v>
      </c>
      <c r="F19" s="335">
        <v>4000</v>
      </c>
    </row>
    <row r="20" spans="1:6" ht="15" customHeight="1" x14ac:dyDescent="0.2">
      <c r="A20" s="18"/>
      <c r="B20" s="55" t="s">
        <v>242</v>
      </c>
      <c r="C20" s="342"/>
      <c r="D20" s="343" t="s">
        <v>537</v>
      </c>
      <c r="E20" s="117" t="s">
        <v>653</v>
      </c>
      <c r="F20" s="335">
        <v>4000</v>
      </c>
    </row>
    <row r="21" spans="1:6" ht="15" customHeight="1" x14ac:dyDescent="0.2">
      <c r="A21" s="18"/>
      <c r="B21" s="55" t="s">
        <v>244</v>
      </c>
      <c r="C21" s="342"/>
      <c r="D21" s="343" t="s">
        <v>463</v>
      </c>
      <c r="E21" s="402"/>
      <c r="F21" s="335"/>
    </row>
    <row r="22" spans="1:6" ht="15" customHeight="1" x14ac:dyDescent="0.2">
      <c r="A22" s="18"/>
      <c r="B22" s="55" t="s">
        <v>243</v>
      </c>
      <c r="C22" s="342"/>
      <c r="D22" s="343" t="s">
        <v>593</v>
      </c>
      <c r="E22" s="403"/>
      <c r="F22" s="335"/>
    </row>
    <row r="23" spans="1:6" ht="15" customHeight="1" x14ac:dyDescent="0.2">
      <c r="A23" s="18"/>
      <c r="B23" s="55" t="s">
        <v>1101</v>
      </c>
      <c r="C23" s="342"/>
      <c r="D23" s="343"/>
      <c r="E23" s="402"/>
      <c r="F23" s="335"/>
    </row>
    <row r="24" spans="1:6" ht="15" customHeight="1" thickBot="1" x14ac:dyDescent="0.25">
      <c r="A24" s="18"/>
      <c r="B24" s="68" t="s">
        <v>1101</v>
      </c>
      <c r="C24" s="354"/>
      <c r="D24" s="345"/>
      <c r="E24" s="334"/>
      <c r="F24" s="339"/>
    </row>
    <row r="25" spans="1:6" ht="15" customHeight="1" x14ac:dyDescent="0.2">
      <c r="A25" s="18"/>
      <c r="B25" s="29"/>
      <c r="C25" s="94"/>
      <c r="D25" s="94"/>
    </row>
    <row r="26" spans="1:6" ht="15" customHeight="1" thickBot="1" x14ac:dyDescent="0.25">
      <c r="A26" s="18"/>
      <c r="B26" s="514" t="s">
        <v>626</v>
      </c>
      <c r="C26" s="515"/>
      <c r="D26" s="515"/>
      <c r="E26" s="515"/>
      <c r="F26" s="515"/>
    </row>
    <row r="27" spans="1:6" ht="15" customHeight="1" thickBot="1" x14ac:dyDescent="0.25">
      <c r="A27" s="18"/>
      <c r="B27" s="22" t="s">
        <v>236</v>
      </c>
      <c r="C27" s="23"/>
      <c r="D27" s="23" t="s">
        <v>624</v>
      </c>
      <c r="E27" s="23" t="s">
        <v>237</v>
      </c>
      <c r="F27" s="24" t="s">
        <v>625</v>
      </c>
    </row>
    <row r="28" spans="1:6" ht="15" customHeight="1" x14ac:dyDescent="0.2">
      <c r="A28" s="18"/>
      <c r="B28" s="83" t="s">
        <v>651</v>
      </c>
      <c r="C28" s="340"/>
      <c r="D28" s="341" t="s">
        <v>700</v>
      </c>
      <c r="E28" s="332" t="s">
        <v>657</v>
      </c>
      <c r="F28" s="317">
        <v>4000</v>
      </c>
    </row>
    <row r="29" spans="1:6" ht="15" customHeight="1" x14ac:dyDescent="0.2">
      <c r="A29" s="18"/>
      <c r="B29" s="55" t="s">
        <v>651</v>
      </c>
      <c r="C29" s="342"/>
      <c r="D29" s="343" t="s">
        <v>701</v>
      </c>
      <c r="E29" s="333" t="s">
        <v>653</v>
      </c>
      <c r="F29" s="335">
        <v>4000</v>
      </c>
    </row>
    <row r="30" spans="1:6" ht="15" customHeight="1" x14ac:dyDescent="0.2">
      <c r="A30" s="18"/>
      <c r="B30" s="55" t="s">
        <v>652</v>
      </c>
      <c r="C30" s="342"/>
      <c r="D30" s="343" t="s">
        <v>518</v>
      </c>
      <c r="E30" s="333" t="s">
        <v>654</v>
      </c>
      <c r="F30" s="347">
        <v>8000</v>
      </c>
    </row>
    <row r="31" spans="1:6" ht="15" customHeight="1" x14ac:dyDescent="0.2">
      <c r="A31" s="18"/>
      <c r="B31" s="55" t="s">
        <v>992</v>
      </c>
      <c r="C31" s="342"/>
      <c r="D31" s="343" t="s">
        <v>736</v>
      </c>
      <c r="E31" s="333"/>
      <c r="F31" s="347"/>
    </row>
    <row r="32" spans="1:6" ht="15" customHeight="1" x14ac:dyDescent="0.2">
      <c r="A32" s="18"/>
      <c r="B32" s="55" t="s">
        <v>353</v>
      </c>
      <c r="C32" s="342"/>
      <c r="D32" s="343" t="s">
        <v>594</v>
      </c>
      <c r="E32" s="333"/>
      <c r="F32" s="347"/>
    </row>
    <row r="33" spans="1:6" ht="15" customHeight="1" x14ac:dyDescent="0.2">
      <c r="A33" s="18"/>
      <c r="B33" s="55" t="s">
        <v>1101</v>
      </c>
      <c r="C33" s="342"/>
      <c r="D33" s="343"/>
      <c r="E33" s="333"/>
      <c r="F33" s="347"/>
    </row>
    <row r="34" spans="1:6" ht="15" customHeight="1" x14ac:dyDescent="0.2">
      <c r="A34" s="18"/>
      <c r="B34" s="55" t="s">
        <v>1101</v>
      </c>
      <c r="C34" s="342"/>
      <c r="D34" s="343"/>
      <c r="E34" s="333"/>
      <c r="F34" s="347"/>
    </row>
    <row r="35" spans="1:6" ht="15" customHeight="1" x14ac:dyDescent="0.2">
      <c r="A35" s="18"/>
      <c r="B35" s="55" t="s">
        <v>1101</v>
      </c>
      <c r="C35" s="342"/>
      <c r="D35" s="343"/>
      <c r="E35" s="333"/>
      <c r="F35" s="347"/>
    </row>
    <row r="36" spans="1:6" ht="15" customHeight="1" thickBot="1" x14ac:dyDescent="0.25">
      <c r="A36" s="18"/>
      <c r="B36" s="68" t="s">
        <v>1101</v>
      </c>
      <c r="C36" s="354" t="s">
        <v>1101</v>
      </c>
      <c r="D36" s="344"/>
      <c r="E36" s="339"/>
      <c r="F36" s="339"/>
    </row>
    <row r="37" spans="1:6" ht="15" customHeight="1" x14ac:dyDescent="0.2">
      <c r="A37" s="18"/>
      <c r="B37" s="32"/>
      <c r="C37" s="32"/>
      <c r="D37" s="32"/>
    </row>
    <row r="38" spans="1:6" ht="15" customHeight="1" thickBot="1" x14ac:dyDescent="0.25">
      <c r="A38" s="18"/>
      <c r="B38" s="514" t="s">
        <v>627</v>
      </c>
      <c r="C38" s="515"/>
      <c r="D38" s="515"/>
      <c r="E38" s="515"/>
      <c r="F38" s="515"/>
    </row>
    <row r="39" spans="1:6" ht="15" customHeight="1" thickBot="1" x14ac:dyDescent="0.25">
      <c r="A39" s="18"/>
      <c r="B39" s="22" t="s">
        <v>236</v>
      </c>
      <c r="C39" s="23" t="s">
        <v>598</v>
      </c>
      <c r="D39" s="23" t="s">
        <v>624</v>
      </c>
      <c r="E39" s="23" t="s">
        <v>237</v>
      </c>
      <c r="F39" s="24" t="s">
        <v>625</v>
      </c>
    </row>
    <row r="40" spans="1:6" ht="15" customHeight="1" x14ac:dyDescent="0.2">
      <c r="A40" s="18"/>
      <c r="B40" s="83" t="s">
        <v>1101</v>
      </c>
      <c r="C40" s="340" t="s">
        <v>1101</v>
      </c>
      <c r="D40" s="341"/>
      <c r="E40" s="332"/>
      <c r="F40" s="337"/>
    </row>
    <row r="41" spans="1:6" ht="15" customHeight="1" x14ac:dyDescent="0.2">
      <c r="A41" s="18"/>
      <c r="B41" s="55" t="s">
        <v>1101</v>
      </c>
      <c r="C41" s="342" t="s">
        <v>1101</v>
      </c>
      <c r="D41" s="343"/>
      <c r="E41" s="333"/>
      <c r="F41" s="338"/>
    </row>
    <row r="42" spans="1:6" ht="15" customHeight="1" x14ac:dyDescent="0.2">
      <c r="A42" s="18"/>
      <c r="B42" s="55" t="s">
        <v>1101</v>
      </c>
      <c r="C42" s="342" t="s">
        <v>1101</v>
      </c>
      <c r="D42" s="343"/>
      <c r="E42" s="333"/>
      <c r="F42" s="338"/>
    </row>
    <row r="43" spans="1:6" ht="15" customHeight="1" thickBot="1" x14ac:dyDescent="0.25">
      <c r="A43" s="18"/>
      <c r="B43" s="68" t="s">
        <v>1101</v>
      </c>
      <c r="C43" s="354" t="s">
        <v>1101</v>
      </c>
      <c r="D43" s="346"/>
      <c r="E43" s="339"/>
      <c r="F43" s="339"/>
    </row>
    <row r="44" spans="1:6" ht="15" customHeight="1" x14ac:dyDescent="0.2">
      <c r="A44" s="18"/>
      <c r="B44" s="29"/>
      <c r="C44" s="94"/>
      <c r="D44" s="94"/>
    </row>
    <row r="45" spans="1:6" x14ac:dyDescent="0.2">
      <c r="A45" s="18"/>
      <c r="B45" s="29"/>
      <c r="C45" s="94"/>
      <c r="D45" s="94"/>
    </row>
    <row r="46" spans="1:6" x14ac:dyDescent="0.2">
      <c r="A46" s="18"/>
      <c r="B46" s="29"/>
      <c r="C46" s="94"/>
      <c r="D46" s="94"/>
    </row>
    <row r="47" spans="1:6" x14ac:dyDescent="0.2">
      <c r="A47" s="18"/>
      <c r="B47" s="29"/>
      <c r="C47" s="94"/>
      <c r="D47" s="94"/>
    </row>
    <row r="48" spans="1:6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ht="28.5" customHeight="1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A58" s="18"/>
      <c r="B58" s="29"/>
      <c r="C58" s="94"/>
      <c r="D58" s="94"/>
    </row>
    <row r="59" spans="1:4" x14ac:dyDescent="0.2">
      <c r="A59" s="18"/>
      <c r="B59" s="29"/>
      <c r="C59" s="94"/>
      <c r="D59" s="94"/>
    </row>
    <row r="60" spans="1:4" x14ac:dyDescent="0.2">
      <c r="A60" s="18"/>
      <c r="B60" s="29"/>
      <c r="C60" s="94"/>
      <c r="D60" s="94"/>
    </row>
    <row r="61" spans="1:4" x14ac:dyDescent="0.2">
      <c r="A61" s="18"/>
      <c r="B61" s="29"/>
      <c r="C61" s="94"/>
      <c r="D61" s="94"/>
    </row>
    <row r="62" spans="1:4" x14ac:dyDescent="0.2">
      <c r="A62" s="18"/>
      <c r="B62" s="29"/>
      <c r="C62" s="94"/>
      <c r="D62" s="94"/>
    </row>
    <row r="63" spans="1:4" x14ac:dyDescent="0.2">
      <c r="A63" s="18"/>
      <c r="B63" s="29"/>
      <c r="C63" s="94"/>
      <c r="D63" s="94"/>
    </row>
    <row r="64" spans="1:4" x14ac:dyDescent="0.2">
      <c r="A64" s="18"/>
      <c r="B64" s="29"/>
      <c r="C64" s="94"/>
      <c r="D64" s="94"/>
    </row>
    <row r="65" spans="1:4" x14ac:dyDescent="0.2">
      <c r="A65" s="18"/>
      <c r="C65" s="94"/>
      <c r="D65" s="94"/>
    </row>
    <row r="66" spans="1:4" x14ac:dyDescent="0.2">
      <c r="A66" s="18"/>
      <c r="B66" s="29"/>
      <c r="C66" s="94"/>
      <c r="D66" s="94"/>
    </row>
    <row r="67" spans="1:4" x14ac:dyDescent="0.2">
      <c r="B67" s="29"/>
      <c r="C67" s="94"/>
      <c r="D67" s="94"/>
    </row>
    <row r="75" spans="1:4" x14ac:dyDescent="0.2">
      <c r="B75" s="29"/>
      <c r="C75" s="94"/>
      <c r="D75" s="94"/>
    </row>
    <row r="76" spans="1:4" x14ac:dyDescent="0.2">
      <c r="B76" s="29"/>
      <c r="C76" s="94"/>
      <c r="D76" s="94"/>
    </row>
    <row r="77" spans="1:4" x14ac:dyDescent="0.2">
      <c r="A77" s="18"/>
      <c r="B77" s="29"/>
      <c r="C77" s="94"/>
      <c r="D77" s="94"/>
    </row>
    <row r="78" spans="1:4" x14ac:dyDescent="0.2">
      <c r="A78" s="18"/>
      <c r="B78" s="29"/>
      <c r="C78" s="94"/>
      <c r="D78" s="94"/>
    </row>
    <row r="79" spans="1:4" x14ac:dyDescent="0.2">
      <c r="A79" s="94"/>
      <c r="B79" s="29"/>
      <c r="C79" s="94"/>
      <c r="D79" s="94"/>
    </row>
    <row r="80" spans="1:4" x14ac:dyDescent="0.2">
      <c r="A80" s="16"/>
    </row>
    <row r="81" spans="1:6" x14ac:dyDescent="0.2">
      <c r="A81" s="16"/>
      <c r="C81" s="94"/>
      <c r="D81" s="94"/>
    </row>
    <row r="82" spans="1:6" x14ac:dyDescent="0.2">
      <c r="A82" s="16"/>
      <c r="B82" s="29"/>
      <c r="C82" s="94"/>
      <c r="D82" s="94"/>
    </row>
    <row r="83" spans="1:6" x14ac:dyDescent="0.2">
      <c r="A83" s="16"/>
      <c r="B83" s="16"/>
      <c r="E83" s="17"/>
      <c r="F83" s="17"/>
    </row>
    <row r="84" spans="1:6" x14ac:dyDescent="0.2">
      <c r="A84" s="16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6"/>
      <c r="B89" s="17"/>
      <c r="E89" s="17"/>
      <c r="F89" s="17"/>
    </row>
    <row r="90" spans="1:6" x14ac:dyDescent="0.2">
      <c r="A90" s="16"/>
      <c r="B90" s="17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6"/>
      <c r="B93" s="17"/>
      <c r="E93" s="17"/>
      <c r="F93" s="17"/>
    </row>
    <row r="94" spans="1:6" x14ac:dyDescent="0.2">
      <c r="A94" s="16"/>
      <c r="B94" s="17"/>
      <c r="E94" s="17"/>
      <c r="F94" s="17"/>
    </row>
    <row r="95" spans="1:6" x14ac:dyDescent="0.2">
      <c r="A95" s="17"/>
      <c r="B95" s="17"/>
      <c r="E95" s="17"/>
      <c r="F95" s="17"/>
    </row>
    <row r="96" spans="1:6" x14ac:dyDescent="0.2">
      <c r="A96" s="17"/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6"/>
      <c r="E99" s="17"/>
      <c r="F99" s="17"/>
    </row>
    <row r="100" spans="2:6" x14ac:dyDescent="0.2">
      <c r="B100" s="16"/>
      <c r="E100" s="17"/>
      <c r="F100" s="17"/>
    </row>
  </sheetData>
  <sheetProtection algorithmName="SHA-512" hashValue="COHLopd5r+DqZiTNcbptZerse3ygoMv9zDgvyzsRczIyU2R20uEjpubMnSfHK3AJFqPvq0lP7TascAm1qNT1zg==" saltValue="PIYHhkEOfSeBrof+qdelbw==" spinCount="100000" sheet="1" objects="1" scenarios="1"/>
  <mergeCells count="4">
    <mergeCell ref="B38:F38"/>
    <mergeCell ref="F3:F5"/>
    <mergeCell ref="B14:F14"/>
    <mergeCell ref="B26:F26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6EE3-4148-4D95-AE70-F7C6369D43A6}">
  <sheetPr codeName="Planilha46"/>
  <dimension ref="B1:G93"/>
  <sheetViews>
    <sheetView showGridLines="0" showRowColHeaders="0" workbookViewId="0">
      <selection activeCell="B20" sqref="B20"/>
    </sheetView>
  </sheetViews>
  <sheetFormatPr defaultRowHeight="12.75" x14ac:dyDescent="0.2"/>
  <cols>
    <col min="1" max="1" width="3.28515625" style="17" customWidth="1"/>
    <col min="2" max="2" width="38.14062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3.285156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42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</row>
    <row r="7" spans="2:7" ht="15" customHeight="1" x14ac:dyDescent="0.2">
      <c r="B7" s="14"/>
      <c r="E7" s="16"/>
      <c r="F7" s="34"/>
    </row>
    <row r="8" spans="2:7" ht="15" customHeight="1" x14ac:dyDescent="0.2">
      <c r="B8" s="14"/>
      <c r="E8" s="16"/>
      <c r="F8" s="34"/>
    </row>
    <row r="9" spans="2:7" ht="24" thickBot="1" x14ac:dyDescent="0.4">
      <c r="B9" s="20" t="s">
        <v>649</v>
      </c>
      <c r="E9" s="16"/>
      <c r="F9" s="34"/>
    </row>
    <row r="10" spans="2:7" ht="15" customHeight="1" x14ac:dyDescent="0.2">
      <c r="B10" s="21" t="s">
        <v>1374</v>
      </c>
      <c r="E10" s="16"/>
      <c r="F10" s="34"/>
    </row>
    <row r="11" spans="2:7" ht="15" customHeight="1" x14ac:dyDescent="0.2">
      <c r="B11" s="21"/>
      <c r="E11" s="16"/>
      <c r="F11" s="34"/>
    </row>
    <row r="12" spans="2:7" ht="15" customHeight="1" x14ac:dyDescent="0.2">
      <c r="B12" s="21"/>
      <c r="E12" s="16"/>
      <c r="F12" s="34"/>
    </row>
    <row r="13" spans="2:7" ht="15" customHeight="1" x14ac:dyDescent="0.2">
      <c r="B13" s="93" t="s">
        <v>650</v>
      </c>
      <c r="E13" s="16"/>
      <c r="F13" s="34"/>
    </row>
    <row r="14" spans="2:7" ht="16.5" thickBot="1" x14ac:dyDescent="0.25">
      <c r="B14" s="514" t="s">
        <v>235</v>
      </c>
      <c r="C14" s="515"/>
      <c r="D14" s="515"/>
      <c r="E14" s="515"/>
      <c r="F14" s="515"/>
    </row>
    <row r="15" spans="2:7" ht="15" customHeight="1" thickBot="1" x14ac:dyDescent="0.25"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2:7" ht="15" customHeight="1" x14ac:dyDescent="0.2">
      <c r="B16" s="83" t="s">
        <v>609</v>
      </c>
      <c r="C16" s="340"/>
      <c r="D16" s="340" t="s">
        <v>737</v>
      </c>
      <c r="E16" s="332"/>
      <c r="F16" s="317"/>
      <c r="G16" s="15"/>
    </row>
    <row r="17" spans="2:6" ht="15" customHeight="1" x14ac:dyDescent="0.2">
      <c r="B17" s="55" t="s">
        <v>365</v>
      </c>
      <c r="C17" s="342"/>
      <c r="D17" s="342" t="s">
        <v>602</v>
      </c>
      <c r="E17" s="333"/>
      <c r="F17" s="335"/>
    </row>
    <row r="18" spans="2:6" ht="15" customHeight="1" x14ac:dyDescent="0.2">
      <c r="B18" s="55" t="s">
        <v>366</v>
      </c>
      <c r="C18" s="342"/>
      <c r="D18" s="342" t="s">
        <v>450</v>
      </c>
      <c r="E18" s="333"/>
      <c r="F18" s="335"/>
    </row>
    <row r="19" spans="2:6" ht="15" customHeight="1" x14ac:dyDescent="0.2">
      <c r="B19" s="55" t="s">
        <v>258</v>
      </c>
      <c r="C19" s="342"/>
      <c r="D19" s="342" t="s">
        <v>604</v>
      </c>
      <c r="E19" s="333"/>
      <c r="F19" s="335"/>
    </row>
    <row r="20" spans="2:6" ht="15" customHeight="1" x14ac:dyDescent="0.2">
      <c r="B20" s="55" t="s">
        <v>258</v>
      </c>
      <c r="C20" s="342"/>
      <c r="D20" s="342" t="s">
        <v>604</v>
      </c>
      <c r="E20" s="333"/>
      <c r="F20" s="335"/>
    </row>
    <row r="21" spans="2:6" ht="15" customHeight="1" x14ac:dyDescent="0.2">
      <c r="B21" s="55" t="s">
        <v>258</v>
      </c>
      <c r="C21" s="342"/>
      <c r="D21" s="342" t="s">
        <v>604</v>
      </c>
      <c r="E21" s="333"/>
      <c r="F21" s="335"/>
    </row>
    <row r="22" spans="2:6" ht="15" customHeight="1" x14ac:dyDescent="0.2">
      <c r="B22" s="55" t="s">
        <v>322</v>
      </c>
      <c r="C22" s="342"/>
      <c r="D22" s="342" t="s">
        <v>468</v>
      </c>
      <c r="E22" s="333"/>
      <c r="F22" s="335"/>
    </row>
    <row r="23" spans="2:6" ht="15" customHeight="1" x14ac:dyDescent="0.2">
      <c r="B23" s="55" t="s">
        <v>320</v>
      </c>
      <c r="C23" s="342"/>
      <c r="D23" s="342" t="s">
        <v>462</v>
      </c>
      <c r="E23" s="333"/>
      <c r="F23" s="335"/>
    </row>
    <row r="24" spans="2:6" ht="15" customHeight="1" x14ac:dyDescent="0.2">
      <c r="B24" s="55" t="s">
        <v>321</v>
      </c>
      <c r="C24" s="342"/>
      <c r="D24" s="342" t="s">
        <v>469</v>
      </c>
      <c r="E24" s="333"/>
      <c r="F24" s="335"/>
    </row>
    <row r="25" spans="2:6" ht="15" customHeight="1" x14ac:dyDescent="0.2">
      <c r="B25" s="55" t="s">
        <v>279</v>
      </c>
      <c r="C25" s="342"/>
      <c r="D25" s="342" t="s">
        <v>458</v>
      </c>
      <c r="E25" s="333"/>
      <c r="F25" s="335"/>
    </row>
    <row r="26" spans="2:6" ht="15" customHeight="1" thickBot="1" x14ac:dyDescent="0.25">
      <c r="B26" s="68" t="s">
        <v>1101</v>
      </c>
      <c r="C26" s="354" t="s">
        <v>1101</v>
      </c>
      <c r="D26" s="349"/>
      <c r="E26" s="334"/>
      <c r="F26" s="336"/>
    </row>
    <row r="27" spans="2:6" ht="15" customHeight="1" x14ac:dyDescent="0.2">
      <c r="B27" s="29"/>
      <c r="C27" s="18"/>
      <c r="D27" s="18"/>
      <c r="E27" s="16"/>
      <c r="F27" s="34"/>
    </row>
    <row r="28" spans="2:6" ht="15" customHeight="1" thickBot="1" x14ac:dyDescent="0.25">
      <c r="B28" s="514" t="s">
        <v>245</v>
      </c>
      <c r="C28" s="515"/>
      <c r="D28" s="515"/>
      <c r="E28" s="515"/>
      <c r="F28" s="515"/>
    </row>
    <row r="29" spans="2:6" ht="15" customHeight="1" thickBot="1" x14ac:dyDescent="0.25"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2:6" ht="15" customHeight="1" x14ac:dyDescent="0.2">
      <c r="B30" s="83" t="s">
        <v>240</v>
      </c>
      <c r="C30" s="340"/>
      <c r="D30" s="340" t="s">
        <v>428</v>
      </c>
      <c r="E30" s="332"/>
      <c r="F30" s="317">
        <v>2000</v>
      </c>
    </row>
    <row r="31" spans="2:6" ht="15" customHeight="1" x14ac:dyDescent="0.2">
      <c r="B31" s="55" t="s">
        <v>1003</v>
      </c>
      <c r="C31" s="342"/>
      <c r="D31" s="342" t="s">
        <v>575</v>
      </c>
      <c r="E31" s="333" t="s">
        <v>658</v>
      </c>
      <c r="F31" s="347">
        <v>2000</v>
      </c>
    </row>
    <row r="32" spans="2:6" ht="15" customHeight="1" x14ac:dyDescent="0.2">
      <c r="B32" s="55" t="s">
        <v>310</v>
      </c>
      <c r="C32" s="342"/>
      <c r="D32" s="342" t="s">
        <v>445</v>
      </c>
      <c r="E32" s="353"/>
      <c r="F32" s="347">
        <v>8000</v>
      </c>
    </row>
    <row r="33" spans="2:7" ht="15" customHeight="1" x14ac:dyDescent="0.2">
      <c r="B33" s="55" t="s">
        <v>307</v>
      </c>
      <c r="C33" s="342"/>
      <c r="D33" s="342" t="s">
        <v>432</v>
      </c>
      <c r="E33" s="353"/>
      <c r="F33" s="347">
        <v>8000</v>
      </c>
    </row>
    <row r="34" spans="2:7" ht="15" customHeight="1" x14ac:dyDescent="0.2">
      <c r="B34" s="55" t="s">
        <v>308</v>
      </c>
      <c r="C34" s="342"/>
      <c r="D34" s="342" t="s">
        <v>433</v>
      </c>
      <c r="E34" s="353"/>
      <c r="F34" s="347">
        <v>8000</v>
      </c>
    </row>
    <row r="35" spans="2:7" ht="15" customHeight="1" x14ac:dyDescent="0.2">
      <c r="B35" s="55" t="s">
        <v>946</v>
      </c>
      <c r="C35" s="342"/>
      <c r="D35" s="342" t="s">
        <v>517</v>
      </c>
      <c r="E35" s="353"/>
      <c r="F35" s="347">
        <v>8000</v>
      </c>
    </row>
    <row r="36" spans="2:7" ht="15" customHeight="1" x14ac:dyDescent="0.2">
      <c r="B36" s="55" t="s">
        <v>313</v>
      </c>
      <c r="C36" s="342"/>
      <c r="D36" s="342" t="s">
        <v>547</v>
      </c>
      <c r="E36" s="353"/>
      <c r="F36" s="347">
        <v>8000</v>
      </c>
    </row>
    <row r="37" spans="2:7" ht="15" customHeight="1" x14ac:dyDescent="0.2">
      <c r="B37" s="55" t="s">
        <v>323</v>
      </c>
      <c r="C37" s="342"/>
      <c r="D37" s="342" t="s">
        <v>548</v>
      </c>
      <c r="E37" s="353"/>
      <c r="F37" s="347">
        <v>8000</v>
      </c>
    </row>
    <row r="38" spans="2:7" ht="15" customHeight="1" x14ac:dyDescent="0.2">
      <c r="B38" s="55" t="s">
        <v>613</v>
      </c>
      <c r="C38" s="342"/>
      <c r="D38" s="342" t="s">
        <v>482</v>
      </c>
      <c r="E38" s="333" t="s">
        <v>659</v>
      </c>
      <c r="F38" s="347">
        <v>8000</v>
      </c>
    </row>
    <row r="39" spans="2:7" ht="15" customHeight="1" x14ac:dyDescent="0.2">
      <c r="B39" s="55" t="s">
        <v>317</v>
      </c>
      <c r="C39" s="342"/>
      <c r="D39" s="342" t="s">
        <v>431</v>
      </c>
      <c r="E39" s="353"/>
      <c r="F39" s="347">
        <v>8000</v>
      </c>
    </row>
    <row r="40" spans="2:7" ht="15" customHeight="1" thickBot="1" x14ac:dyDescent="0.25">
      <c r="B40" s="68" t="s">
        <v>1101</v>
      </c>
      <c r="C40" s="354"/>
      <c r="D40" s="345"/>
      <c r="E40" s="334"/>
      <c r="F40" s="336"/>
    </row>
    <row r="41" spans="2:7" ht="15" customHeight="1" x14ac:dyDescent="0.2">
      <c r="B41" s="32"/>
      <c r="C41" s="40"/>
      <c r="D41" s="40"/>
      <c r="E41" s="16"/>
      <c r="F41" s="34"/>
    </row>
    <row r="42" spans="2:7" ht="15" customHeight="1" thickBot="1" x14ac:dyDescent="0.25">
      <c r="B42" s="514" t="s">
        <v>252</v>
      </c>
      <c r="C42" s="515"/>
      <c r="D42" s="515"/>
      <c r="E42" s="515"/>
      <c r="F42" s="515"/>
    </row>
    <row r="43" spans="2:7" ht="15" customHeight="1" thickBot="1" x14ac:dyDescent="0.25">
      <c r="B43" s="22" t="s">
        <v>236</v>
      </c>
      <c r="C43" s="23"/>
      <c r="D43" s="23" t="s">
        <v>597</v>
      </c>
      <c r="E43" s="23" t="s">
        <v>237</v>
      </c>
      <c r="F43" s="24" t="s">
        <v>238</v>
      </c>
    </row>
    <row r="44" spans="2:7" ht="15" customHeight="1" x14ac:dyDescent="0.2">
      <c r="B44" s="83" t="s">
        <v>254</v>
      </c>
      <c r="C44" s="340"/>
      <c r="D44" s="341" t="s">
        <v>478</v>
      </c>
      <c r="E44" s="332"/>
      <c r="F44" s="317"/>
      <c r="G44" s="15"/>
    </row>
    <row r="45" spans="2:7" ht="15" customHeight="1" x14ac:dyDescent="0.2">
      <c r="B45" s="55" t="s">
        <v>270</v>
      </c>
      <c r="C45" s="342"/>
      <c r="D45" s="343" t="s">
        <v>476</v>
      </c>
      <c r="E45" s="333"/>
      <c r="F45" s="335">
        <v>16000</v>
      </c>
      <c r="G45" s="15"/>
    </row>
    <row r="46" spans="2:7" ht="15" customHeight="1" x14ac:dyDescent="0.2">
      <c r="B46" s="55" t="s">
        <v>363</v>
      </c>
      <c r="C46" s="342"/>
      <c r="D46" s="343" t="s">
        <v>481</v>
      </c>
      <c r="E46" s="353"/>
      <c r="F46" s="347"/>
      <c r="G46" s="15"/>
    </row>
    <row r="47" spans="2:7" ht="15" customHeight="1" thickBot="1" x14ac:dyDescent="0.25">
      <c r="B47" s="68" t="s">
        <v>1101</v>
      </c>
      <c r="C47" s="354"/>
      <c r="D47" s="345"/>
      <c r="E47" s="334"/>
      <c r="F47" s="336"/>
      <c r="G47" s="15"/>
    </row>
    <row r="48" spans="2:7" x14ac:dyDescent="0.2">
      <c r="B48" s="32"/>
      <c r="C48" s="33"/>
      <c r="D48" s="33"/>
      <c r="E48" s="117"/>
      <c r="F48" s="34"/>
      <c r="G48" s="15"/>
    </row>
    <row r="49" spans="2:7" x14ac:dyDescent="0.2">
      <c r="B49" s="32"/>
      <c r="C49" s="33"/>
      <c r="D49" s="33"/>
      <c r="E49" s="117"/>
      <c r="F49" s="34"/>
    </row>
    <row r="50" spans="2:7" s="15" customFormat="1" x14ac:dyDescent="0.2">
      <c r="B50" s="32"/>
      <c r="C50" s="33"/>
      <c r="D50" s="33"/>
      <c r="E50" s="117"/>
      <c r="F50" s="34"/>
      <c r="G50" s="17"/>
    </row>
    <row r="51" spans="2:7" s="15" customFormat="1" x14ac:dyDescent="0.2">
      <c r="B51" s="32"/>
      <c r="C51" s="40"/>
      <c r="D51" s="40"/>
      <c r="E51" s="117"/>
      <c r="F51" s="34"/>
      <c r="G51" s="17"/>
    </row>
    <row r="52" spans="2:7" s="15" customFormat="1" x14ac:dyDescent="0.2">
      <c r="B52" s="32"/>
      <c r="C52" s="40"/>
      <c r="D52" s="40"/>
      <c r="E52" s="117"/>
      <c r="F52" s="34"/>
      <c r="G52" s="17"/>
    </row>
    <row r="53" spans="2:7" s="15" customFormat="1" x14ac:dyDescent="0.2">
      <c r="B53" s="32"/>
      <c r="C53" s="40"/>
      <c r="D53" s="40"/>
      <c r="E53" s="117"/>
      <c r="F53" s="34"/>
      <c r="G53" s="17"/>
    </row>
    <row r="54" spans="2:7" s="15" customFormat="1" x14ac:dyDescent="0.2">
      <c r="B54" s="32"/>
      <c r="C54" s="40"/>
      <c r="D54" s="40"/>
      <c r="E54" s="117"/>
      <c r="F54" s="34"/>
      <c r="G54" s="17"/>
    </row>
    <row r="55" spans="2:7" s="15" customFormat="1" x14ac:dyDescent="0.2">
      <c r="B55" s="32"/>
      <c r="C55" s="40"/>
      <c r="D55" s="40"/>
      <c r="E55" s="117"/>
      <c r="F55" s="34"/>
      <c r="G55" s="17"/>
    </row>
    <row r="56" spans="2:7" s="15" customFormat="1" x14ac:dyDescent="0.2">
      <c r="B56" s="32"/>
      <c r="C56" s="40"/>
      <c r="D56" s="40"/>
      <c r="E56" s="117"/>
      <c r="F56" s="34"/>
      <c r="G56" s="17"/>
    </row>
    <row r="57" spans="2:7" s="15" customFormat="1" x14ac:dyDescent="0.2">
      <c r="B57" s="32"/>
      <c r="C57" s="40"/>
      <c r="D57" s="40"/>
      <c r="E57" s="32"/>
      <c r="F57" s="33"/>
      <c r="G57" s="17"/>
    </row>
    <row r="58" spans="2:7" s="15" customFormat="1" x14ac:dyDescent="0.2">
      <c r="B58" s="32"/>
      <c r="C58" s="40"/>
      <c r="D58" s="40"/>
      <c r="E58" s="32"/>
      <c r="F58" s="33"/>
      <c r="G58" s="17"/>
    </row>
    <row r="59" spans="2:7" s="15" customFormat="1" x14ac:dyDescent="0.2">
      <c r="B59" s="32"/>
      <c r="C59" s="40"/>
      <c r="D59" s="40"/>
      <c r="E59" s="16"/>
      <c r="F59" s="34"/>
      <c r="G59" s="17"/>
    </row>
    <row r="60" spans="2:7" s="15" customFormat="1" x14ac:dyDescent="0.2">
      <c r="B60" s="32"/>
      <c r="C60" s="33"/>
      <c r="D60" s="33"/>
      <c r="E60" s="16"/>
      <c r="F60" s="34"/>
      <c r="G60" s="17"/>
    </row>
    <row r="61" spans="2:7" s="15" customFormat="1" x14ac:dyDescent="0.2">
      <c r="B61" s="32"/>
      <c r="C61" s="33"/>
      <c r="D61" s="33"/>
      <c r="E61" s="16"/>
      <c r="F61" s="34"/>
      <c r="G61" s="17"/>
    </row>
    <row r="62" spans="2:7" s="15" customFormat="1" x14ac:dyDescent="0.2">
      <c r="B62" s="32"/>
      <c r="C62" s="33"/>
      <c r="D62" s="33"/>
      <c r="E62" s="16"/>
      <c r="F62" s="34"/>
      <c r="G62" s="17"/>
    </row>
    <row r="63" spans="2:7" s="15" customFormat="1" x14ac:dyDescent="0.2">
      <c r="B63" s="32"/>
      <c r="C63" s="33"/>
      <c r="D63" s="33"/>
      <c r="E63" s="16"/>
      <c r="F63" s="34"/>
      <c r="G63" s="17"/>
    </row>
    <row r="64" spans="2:7" s="15" customFormat="1" x14ac:dyDescent="0.2">
      <c r="B64" s="32"/>
      <c r="C64" s="33"/>
      <c r="D64" s="33"/>
      <c r="E64" s="16"/>
      <c r="F64" s="34"/>
      <c r="G64" s="17"/>
    </row>
    <row r="65" spans="2:7" s="15" customFormat="1" x14ac:dyDescent="0.2">
      <c r="E65" s="16"/>
      <c r="F65" s="34"/>
      <c r="G65" s="17"/>
    </row>
    <row r="66" spans="2:7" s="15" customFormat="1" x14ac:dyDescent="0.2">
      <c r="B66" s="32"/>
      <c r="C66" s="33"/>
      <c r="D66" s="33"/>
      <c r="E66" s="17"/>
      <c r="G66" s="17"/>
    </row>
    <row r="67" spans="2:7" s="15" customFormat="1" x14ac:dyDescent="0.2">
      <c r="B67" s="32"/>
      <c r="C67" s="33"/>
      <c r="D67" s="33"/>
      <c r="E67" s="17"/>
      <c r="G67" s="17"/>
    </row>
    <row r="68" spans="2:7" s="15" customFormat="1" x14ac:dyDescent="0.2">
      <c r="E68" s="17"/>
      <c r="G68" s="17"/>
    </row>
    <row r="69" spans="2:7" s="15" customFormat="1" x14ac:dyDescent="0.2">
      <c r="B69" s="17"/>
      <c r="E69" s="17"/>
      <c r="G69" s="17"/>
    </row>
    <row r="70" spans="2:7" s="15" customFormat="1" x14ac:dyDescent="0.2">
      <c r="B70" s="17"/>
      <c r="E70" s="17"/>
      <c r="G70" s="17"/>
    </row>
    <row r="71" spans="2:7" s="15" customFormat="1" x14ac:dyDescent="0.2">
      <c r="B71" s="17"/>
      <c r="E71" s="17"/>
      <c r="G71" s="17"/>
    </row>
    <row r="72" spans="2:7" s="15" customFormat="1" x14ac:dyDescent="0.2">
      <c r="B72" s="17"/>
      <c r="E72" s="17"/>
      <c r="G72" s="17"/>
    </row>
    <row r="73" spans="2:7" s="15" customFormat="1" x14ac:dyDescent="0.2">
      <c r="B73" s="17"/>
      <c r="E73" s="17"/>
      <c r="G73" s="17"/>
    </row>
    <row r="74" spans="2:7" s="15" customFormat="1" x14ac:dyDescent="0.2">
      <c r="B74" s="17"/>
      <c r="E74" s="17"/>
      <c r="G74" s="17"/>
    </row>
    <row r="75" spans="2:7" s="15" customFormat="1" x14ac:dyDescent="0.2">
      <c r="B75" s="17"/>
      <c r="E75" s="17"/>
      <c r="G75" s="17"/>
    </row>
    <row r="76" spans="2:7" s="15" customFormat="1" x14ac:dyDescent="0.2">
      <c r="B76" s="17"/>
      <c r="E76" s="17"/>
      <c r="G76" s="17"/>
    </row>
    <row r="77" spans="2:7" s="15" customFormat="1" x14ac:dyDescent="0.2">
      <c r="B77" s="17"/>
      <c r="E77" s="17"/>
      <c r="G77" s="17"/>
    </row>
    <row r="78" spans="2:7" s="15" customFormat="1" x14ac:dyDescent="0.2">
      <c r="B78" s="17"/>
      <c r="E78" s="17"/>
      <c r="G78" s="17"/>
    </row>
    <row r="79" spans="2:7" s="15" customFormat="1" x14ac:dyDescent="0.2">
      <c r="B79" s="17"/>
      <c r="E79" s="17"/>
      <c r="G79" s="17"/>
    </row>
    <row r="80" spans="2:7" s="15" customFormat="1" x14ac:dyDescent="0.2">
      <c r="B80" s="17"/>
      <c r="E80" s="17"/>
      <c r="G80" s="17"/>
    </row>
    <row r="81" spans="2:7" s="15" customFormat="1" x14ac:dyDescent="0.2">
      <c r="B81" s="17"/>
      <c r="E81" s="17"/>
      <c r="G81" s="17"/>
    </row>
    <row r="82" spans="2:7" s="15" customFormat="1" x14ac:dyDescent="0.2">
      <c r="B82" s="17"/>
      <c r="E82" s="17"/>
      <c r="G82" s="17"/>
    </row>
    <row r="83" spans="2:7" s="15" customFormat="1" x14ac:dyDescent="0.2">
      <c r="B83" s="17"/>
      <c r="E83" s="17"/>
      <c r="G83" s="17"/>
    </row>
    <row r="84" spans="2:7" s="15" customFormat="1" x14ac:dyDescent="0.2">
      <c r="B84" s="17"/>
      <c r="E84" s="17"/>
      <c r="G84" s="17"/>
    </row>
    <row r="85" spans="2:7" s="15" customFormat="1" x14ac:dyDescent="0.2">
      <c r="B85" s="17"/>
      <c r="E85" s="17"/>
      <c r="G85" s="17"/>
    </row>
    <row r="86" spans="2:7" s="15" customFormat="1" x14ac:dyDescent="0.2">
      <c r="B86" s="17"/>
      <c r="E86" s="17"/>
      <c r="G86" s="17"/>
    </row>
    <row r="87" spans="2:7" s="15" customFormat="1" x14ac:dyDescent="0.2">
      <c r="B87" s="17"/>
      <c r="E87" s="17"/>
      <c r="G87" s="17"/>
    </row>
    <row r="88" spans="2:7" s="15" customFormat="1" x14ac:dyDescent="0.2">
      <c r="B88" s="17"/>
      <c r="E88" s="17"/>
      <c r="G88" s="17"/>
    </row>
    <row r="89" spans="2:7" s="15" customFormat="1" x14ac:dyDescent="0.2">
      <c r="B89" s="17"/>
      <c r="E89" s="17"/>
      <c r="G89" s="17"/>
    </row>
    <row r="90" spans="2:7" s="15" customFormat="1" x14ac:dyDescent="0.2">
      <c r="B90" s="17"/>
      <c r="E90" s="17"/>
      <c r="G90" s="17"/>
    </row>
    <row r="91" spans="2:7" s="15" customFormat="1" x14ac:dyDescent="0.2">
      <c r="B91" s="17"/>
      <c r="E91" s="17"/>
      <c r="G91" s="17"/>
    </row>
    <row r="92" spans="2:7" s="15" customFormat="1" x14ac:dyDescent="0.2">
      <c r="B92" s="17"/>
      <c r="E92" s="17"/>
      <c r="G92" s="17"/>
    </row>
    <row r="93" spans="2:7" s="15" customFormat="1" x14ac:dyDescent="0.2">
      <c r="B93" s="17"/>
      <c r="E93" s="17"/>
      <c r="G93" s="17"/>
    </row>
  </sheetData>
  <sheetProtection algorithmName="SHA-512" hashValue="gy0GS0uGqDYzggUBCQJ0X/PwU2DY3FbyPoUir2KfquU0l4PBkikyrzEmXw+VU8z9BxBmc2Q71HyUkPR7X0f4lg==" saltValue="asV5HogmBpKTnuP5aFx4AA==" spinCount="100000" sheet="1" objects="1" scenarios="1"/>
  <mergeCells count="4">
    <mergeCell ref="F3:F5"/>
    <mergeCell ref="B14:F14"/>
    <mergeCell ref="B28:F28"/>
    <mergeCell ref="B42:F42"/>
  </mergeCells>
  <conditionalFormatting sqref="F57:F58 C51:D64 C66:D67">
    <cfRule type="duplicateValues" dxfId="12" priority="1"/>
  </conditionalFormatting>
  <printOptions horizontalCentered="1"/>
  <pageMargins left="0" right="0" top="0.78740157480314965" bottom="0" header="0.31496062992125984" footer="0.31496062992125984"/>
  <pageSetup paperSize="9" scale="84" orientation="portrait" verticalDpi="0" r:id="rId1"/>
  <rowBreaks count="1" manualBreakCount="1">
    <brk id="49" max="16383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28EB-5AC8-4538-91D1-F8EEDA89BBE7}">
  <sheetPr codeName="Planilha47"/>
  <dimension ref="A1:G61"/>
  <sheetViews>
    <sheetView showGridLines="0" showRowColHeaders="0" workbookViewId="0">
      <selection activeCell="L22" sqref="L22"/>
    </sheetView>
  </sheetViews>
  <sheetFormatPr defaultRowHeight="15" x14ac:dyDescent="0.25"/>
  <cols>
    <col min="1" max="1" width="3.85546875" customWidth="1"/>
    <col min="2" max="2" width="38.140625" customWidth="1"/>
    <col min="3" max="3" width="0.140625" customWidth="1"/>
    <col min="4" max="4" width="32.7109375" customWidth="1"/>
    <col min="5" max="5" width="33.28515625" style="141" customWidth="1"/>
    <col min="6" max="6" width="15" customWidth="1"/>
    <col min="7" max="7" width="3.85546875" customWidth="1"/>
  </cols>
  <sheetData>
    <row r="1" spans="2:6" ht="15" customHeight="1" thickBot="1" x14ac:dyDescent="0.3"/>
    <row r="2" spans="2:6" ht="15" customHeight="1" thickTop="1" x14ac:dyDescent="0.25">
      <c r="B2" s="141"/>
      <c r="C2" s="142"/>
      <c r="D2" s="142"/>
      <c r="E2" s="143"/>
      <c r="F2" s="500">
        <v>43</v>
      </c>
    </row>
    <row r="3" spans="2:6" ht="15" customHeight="1" x14ac:dyDescent="0.25">
      <c r="B3" s="141"/>
      <c r="C3" s="142"/>
      <c r="D3" s="142"/>
      <c r="E3" s="143"/>
      <c r="F3" s="516"/>
    </row>
    <row r="4" spans="2:6" ht="15" customHeight="1" thickBot="1" x14ac:dyDescent="0.3">
      <c r="B4" s="141"/>
      <c r="C4" s="142"/>
      <c r="D4" s="142"/>
      <c r="E4" s="143"/>
      <c r="F4" s="517"/>
    </row>
    <row r="5" spans="2:6" ht="15" customHeight="1" thickTop="1" x14ac:dyDescent="0.25">
      <c r="B5" s="141"/>
      <c r="C5" s="142"/>
      <c r="D5" s="142"/>
      <c r="E5" s="143"/>
      <c r="F5" s="144"/>
    </row>
    <row r="6" spans="2:6" ht="15" customHeight="1" x14ac:dyDescent="0.25">
      <c r="B6" s="141"/>
      <c r="C6" s="142"/>
      <c r="D6" s="142"/>
      <c r="E6" s="143"/>
      <c r="F6" s="144"/>
    </row>
    <row r="7" spans="2:6" ht="15" customHeight="1" x14ac:dyDescent="0.25">
      <c r="B7" s="141"/>
      <c r="C7" s="142"/>
      <c r="D7" s="142"/>
      <c r="E7" s="143"/>
      <c r="F7" s="144"/>
    </row>
    <row r="8" spans="2:6" x14ac:dyDescent="0.25">
      <c r="B8" s="141"/>
      <c r="C8" s="142"/>
      <c r="D8" s="142"/>
      <c r="E8" s="143"/>
      <c r="F8" s="144"/>
    </row>
    <row r="9" spans="2:6" ht="15.75" thickBot="1" x14ac:dyDescent="0.3">
      <c r="B9" s="145" t="s">
        <v>1375</v>
      </c>
      <c r="C9" s="142"/>
      <c r="D9" s="142"/>
      <c r="E9" s="143"/>
      <c r="F9" s="144"/>
    </row>
    <row r="10" spans="2:6" ht="16.5" customHeight="1" x14ac:dyDescent="0.25">
      <c r="B10" s="160" t="s">
        <v>1376</v>
      </c>
      <c r="C10" s="142"/>
      <c r="D10" s="142"/>
      <c r="E10" s="143"/>
      <c r="F10" s="144"/>
    </row>
    <row r="11" spans="2:6" ht="20.25" customHeight="1" x14ac:dyDescent="0.25">
      <c r="B11" s="161" t="s">
        <v>1377</v>
      </c>
      <c r="C11" s="142"/>
      <c r="D11" s="142"/>
      <c r="E11" s="143"/>
      <c r="F11" s="144"/>
    </row>
    <row r="12" spans="2:6" x14ac:dyDescent="0.25">
      <c r="B12" s="141"/>
      <c r="C12" s="142"/>
      <c r="D12" s="142"/>
      <c r="E12" s="143"/>
      <c r="F12" s="144"/>
    </row>
    <row r="13" spans="2:6" ht="16.5" thickBot="1" x14ac:dyDescent="0.3">
      <c r="B13" s="530" t="s">
        <v>235</v>
      </c>
      <c r="C13" s="531"/>
      <c r="D13" s="531"/>
      <c r="E13" s="531"/>
      <c r="F13" s="531"/>
    </row>
    <row r="14" spans="2:6" ht="15.75" thickBot="1" x14ac:dyDescent="0.3">
      <c r="B14" s="150" t="s">
        <v>236</v>
      </c>
      <c r="C14" s="151"/>
      <c r="D14" s="151"/>
      <c r="E14" s="152" t="s">
        <v>237</v>
      </c>
      <c r="F14" s="153" t="s">
        <v>238</v>
      </c>
    </row>
    <row r="15" spans="2:6" x14ac:dyDescent="0.25">
      <c r="B15" s="83" t="s">
        <v>661</v>
      </c>
      <c r="C15" s="340"/>
      <c r="D15" s="207" t="s">
        <v>710</v>
      </c>
      <c r="E15" s="375"/>
      <c r="F15" s="376"/>
    </row>
    <row r="16" spans="2:6" x14ac:dyDescent="0.25">
      <c r="B16" s="55" t="s">
        <v>1060</v>
      </c>
      <c r="C16" s="342"/>
      <c r="D16" s="208" t="s">
        <v>711</v>
      </c>
      <c r="E16" s="377" t="s">
        <v>683</v>
      </c>
      <c r="F16" s="378"/>
    </row>
    <row r="17" spans="2:6" x14ac:dyDescent="0.25">
      <c r="B17" s="55" t="s">
        <v>1060</v>
      </c>
      <c r="C17" s="342"/>
      <c r="D17" s="208" t="s">
        <v>712</v>
      </c>
      <c r="E17" s="377" t="s">
        <v>684</v>
      </c>
      <c r="F17" s="378"/>
    </row>
    <row r="18" spans="2:6" x14ac:dyDescent="0.25">
      <c r="B18" s="55" t="s">
        <v>662</v>
      </c>
      <c r="C18" s="342"/>
      <c r="D18" s="208" t="s">
        <v>697</v>
      </c>
      <c r="E18" s="377"/>
      <c r="F18" s="378"/>
    </row>
    <row r="19" spans="2:6" x14ac:dyDescent="0.25">
      <c r="B19" s="55" t="s">
        <v>988</v>
      </c>
      <c r="C19" s="342"/>
      <c r="D19" s="208" t="s">
        <v>713</v>
      </c>
      <c r="E19" s="377"/>
      <c r="F19" s="378"/>
    </row>
    <row r="20" spans="2:6" x14ac:dyDescent="0.25">
      <c r="B20" s="55" t="s">
        <v>258</v>
      </c>
      <c r="C20" s="342"/>
      <c r="D20" s="208" t="s">
        <v>604</v>
      </c>
      <c r="E20" s="377" t="s">
        <v>681</v>
      </c>
      <c r="F20" s="378"/>
    </row>
    <row r="21" spans="2:6" x14ac:dyDescent="0.25">
      <c r="B21" s="55" t="s">
        <v>258</v>
      </c>
      <c r="C21" s="342"/>
      <c r="D21" s="208" t="s">
        <v>604</v>
      </c>
      <c r="E21" s="377" t="s">
        <v>681</v>
      </c>
      <c r="F21" s="378"/>
    </row>
    <row r="22" spans="2:6" x14ac:dyDescent="0.25">
      <c r="B22" s="55" t="s">
        <v>292</v>
      </c>
      <c r="C22" s="342"/>
      <c r="D22" s="208" t="s">
        <v>455</v>
      </c>
      <c r="E22" s="377" t="s">
        <v>687</v>
      </c>
      <c r="F22" s="378"/>
    </row>
    <row r="23" spans="2:6" x14ac:dyDescent="0.25">
      <c r="B23" s="55" t="s">
        <v>258</v>
      </c>
      <c r="C23" s="342"/>
      <c r="D23" s="208" t="s">
        <v>604</v>
      </c>
      <c r="E23" s="377" t="s">
        <v>681</v>
      </c>
      <c r="F23" s="378"/>
    </row>
    <row r="24" spans="2:6" x14ac:dyDescent="0.25">
      <c r="B24" s="55" t="s">
        <v>611</v>
      </c>
      <c r="C24" s="342"/>
      <c r="D24" s="208" t="s">
        <v>456</v>
      </c>
      <c r="E24" s="377" t="s">
        <v>689</v>
      </c>
      <c r="F24" s="378"/>
    </row>
    <row r="25" spans="2:6" x14ac:dyDescent="0.25">
      <c r="B25" s="55" t="s">
        <v>980</v>
      </c>
      <c r="C25" s="342"/>
      <c r="D25" s="208" t="s">
        <v>715</v>
      </c>
      <c r="E25" s="377" t="s">
        <v>688</v>
      </c>
      <c r="F25" s="378"/>
    </row>
    <row r="26" spans="2:6" x14ac:dyDescent="0.25">
      <c r="B26" s="55" t="s">
        <v>258</v>
      </c>
      <c r="C26" s="342"/>
      <c r="D26" s="208" t="s">
        <v>604</v>
      </c>
      <c r="E26" s="377" t="s">
        <v>681</v>
      </c>
      <c r="F26" s="378"/>
    </row>
    <row r="27" spans="2:6" x14ac:dyDescent="0.25">
      <c r="B27" s="55" t="s">
        <v>322</v>
      </c>
      <c r="C27" s="342"/>
      <c r="D27" s="208" t="s">
        <v>468</v>
      </c>
      <c r="E27" s="377" t="s">
        <v>682</v>
      </c>
      <c r="F27" s="378"/>
    </row>
    <row r="28" spans="2:6" x14ac:dyDescent="0.25">
      <c r="B28" s="55" t="s">
        <v>322</v>
      </c>
      <c r="C28" s="342"/>
      <c r="D28" s="208" t="s">
        <v>468</v>
      </c>
      <c r="E28" s="377" t="s">
        <v>682</v>
      </c>
      <c r="F28" s="378"/>
    </row>
    <row r="29" spans="2:6" x14ac:dyDescent="0.25">
      <c r="B29" s="55" t="s">
        <v>321</v>
      </c>
      <c r="C29" s="342"/>
      <c r="D29" s="208" t="s">
        <v>469</v>
      </c>
      <c r="E29" s="377" t="s">
        <v>685</v>
      </c>
      <c r="F29" s="378"/>
    </row>
    <row r="30" spans="2:6" x14ac:dyDescent="0.25">
      <c r="B30" s="55" t="s">
        <v>663</v>
      </c>
      <c r="C30" s="342"/>
      <c r="D30" s="208" t="s">
        <v>698</v>
      </c>
      <c r="E30" s="377"/>
      <c r="F30" s="378"/>
    </row>
    <row r="31" spans="2:6" ht="15.75" thickBot="1" x14ac:dyDescent="0.3">
      <c r="B31" s="68" t="s">
        <v>329</v>
      </c>
      <c r="C31" s="354"/>
      <c r="D31" s="209" t="s">
        <v>467</v>
      </c>
      <c r="E31" s="379" t="s">
        <v>686</v>
      </c>
      <c r="F31" s="380"/>
    </row>
    <row r="32" spans="2:6" x14ac:dyDescent="0.25">
      <c r="B32" s="146"/>
      <c r="C32" s="147"/>
      <c r="D32" s="147"/>
      <c r="E32" s="148"/>
      <c r="F32" s="149"/>
    </row>
    <row r="33" spans="2:6" ht="16.5" thickBot="1" x14ac:dyDescent="0.3">
      <c r="B33" s="530" t="s">
        <v>245</v>
      </c>
      <c r="C33" s="531"/>
      <c r="D33" s="531"/>
      <c r="E33" s="531"/>
      <c r="F33" s="531"/>
    </row>
    <row r="34" spans="2:6" ht="15.75" thickBot="1" x14ac:dyDescent="0.3">
      <c r="B34" s="150" t="s">
        <v>236</v>
      </c>
      <c r="C34" s="151" t="s">
        <v>660</v>
      </c>
      <c r="D34" s="151"/>
      <c r="E34" s="152" t="s">
        <v>237</v>
      </c>
      <c r="F34" s="153" t="s">
        <v>238</v>
      </c>
    </row>
    <row r="35" spans="2:6" x14ac:dyDescent="0.25">
      <c r="B35" s="83" t="s">
        <v>240</v>
      </c>
      <c r="C35" s="340"/>
      <c r="D35" s="154" t="s">
        <v>495</v>
      </c>
      <c r="E35" s="381"/>
      <c r="F35" s="155">
        <v>8000</v>
      </c>
    </row>
    <row r="36" spans="2:6" x14ac:dyDescent="0.25">
      <c r="B36" s="55" t="s">
        <v>327</v>
      </c>
      <c r="C36" s="342"/>
      <c r="D36" s="156" t="s">
        <v>484</v>
      </c>
      <c r="E36" s="157" t="s">
        <v>664</v>
      </c>
      <c r="F36" s="382">
        <v>8000</v>
      </c>
    </row>
    <row r="37" spans="2:6" ht="26.25" customHeight="1" x14ac:dyDescent="0.25">
      <c r="B37" s="55" t="s">
        <v>332</v>
      </c>
      <c r="C37" s="342"/>
      <c r="D37" s="156" t="s">
        <v>437</v>
      </c>
      <c r="E37" s="157" t="s">
        <v>665</v>
      </c>
      <c r="F37" s="382">
        <v>8000</v>
      </c>
    </row>
    <row r="38" spans="2:6" ht="26.25" customHeight="1" x14ac:dyDescent="0.25">
      <c r="B38" s="55" t="s">
        <v>332</v>
      </c>
      <c r="C38" s="342"/>
      <c r="D38" s="156" t="s">
        <v>436</v>
      </c>
      <c r="E38" s="157" t="s">
        <v>666</v>
      </c>
      <c r="F38" s="382">
        <v>8000</v>
      </c>
    </row>
    <row r="39" spans="2:6" ht="23.25" customHeight="1" x14ac:dyDescent="0.25">
      <c r="B39" s="55" t="s">
        <v>332</v>
      </c>
      <c r="C39" s="342"/>
      <c r="D39" s="156" t="s">
        <v>550</v>
      </c>
      <c r="E39" s="157" t="s">
        <v>667</v>
      </c>
      <c r="F39" s="382">
        <v>8000</v>
      </c>
    </row>
    <row r="40" spans="2:6" x14ac:dyDescent="0.25">
      <c r="B40" s="55" t="s">
        <v>334</v>
      </c>
      <c r="C40" s="342"/>
      <c r="D40" s="156" t="s">
        <v>709</v>
      </c>
      <c r="E40" s="157"/>
      <c r="F40" s="382">
        <v>8000</v>
      </c>
    </row>
    <row r="41" spans="2:6" x14ac:dyDescent="0.25">
      <c r="B41" s="55" t="s">
        <v>668</v>
      </c>
      <c r="C41" s="342"/>
      <c r="D41" s="156" t="s">
        <v>714</v>
      </c>
      <c r="E41" s="157"/>
      <c r="F41" s="382">
        <v>8000</v>
      </c>
    </row>
    <row r="42" spans="2:6" x14ac:dyDescent="0.25">
      <c r="B42" s="55" t="s">
        <v>835</v>
      </c>
      <c r="C42" s="342"/>
      <c r="D42" s="407" t="s">
        <v>716</v>
      </c>
      <c r="E42" s="157" t="s">
        <v>669</v>
      </c>
      <c r="F42" s="382">
        <v>8000</v>
      </c>
    </row>
    <row r="43" spans="2:6" x14ac:dyDescent="0.25">
      <c r="B43" s="55" t="s">
        <v>336</v>
      </c>
      <c r="C43" s="342"/>
      <c r="D43" s="407" t="s">
        <v>553</v>
      </c>
      <c r="E43" s="157" t="s">
        <v>670</v>
      </c>
      <c r="F43" s="382">
        <v>8000</v>
      </c>
    </row>
    <row r="44" spans="2:6" x14ac:dyDescent="0.25">
      <c r="B44" s="55" t="s">
        <v>315</v>
      </c>
      <c r="C44" s="342"/>
      <c r="D44" s="156" t="s">
        <v>717</v>
      </c>
      <c r="E44" s="157"/>
      <c r="F44" s="382">
        <v>16000</v>
      </c>
    </row>
    <row r="45" spans="2:6" x14ac:dyDescent="0.25">
      <c r="B45" s="55" t="s">
        <v>331</v>
      </c>
      <c r="C45" s="342"/>
      <c r="D45" s="156" t="s">
        <v>440</v>
      </c>
      <c r="E45" s="157"/>
      <c r="F45" s="382">
        <v>16000</v>
      </c>
    </row>
    <row r="46" spans="2:6" x14ac:dyDescent="0.25">
      <c r="B46" s="55" t="s">
        <v>1060</v>
      </c>
      <c r="C46" s="342"/>
      <c r="D46" s="156" t="s">
        <v>718</v>
      </c>
      <c r="E46" s="157" t="s">
        <v>671</v>
      </c>
      <c r="F46" s="382">
        <v>16000</v>
      </c>
    </row>
    <row r="47" spans="2:6" x14ac:dyDescent="0.25">
      <c r="B47" s="55" t="s">
        <v>317</v>
      </c>
      <c r="C47" s="342"/>
      <c r="D47" s="156" t="s">
        <v>702</v>
      </c>
      <c r="E47" s="157" t="s">
        <v>672</v>
      </c>
      <c r="F47" s="382">
        <v>16000</v>
      </c>
    </row>
    <row r="48" spans="2:6" x14ac:dyDescent="0.25">
      <c r="B48" s="55" t="s">
        <v>673</v>
      </c>
      <c r="C48" s="342"/>
      <c r="D48" s="156" t="s">
        <v>703</v>
      </c>
      <c r="E48" s="157" t="s">
        <v>674</v>
      </c>
      <c r="F48" s="383"/>
    </row>
    <row r="49" spans="1:7" ht="15.75" thickBot="1" x14ac:dyDescent="0.3">
      <c r="B49" s="68" t="s">
        <v>786</v>
      </c>
      <c r="C49" s="354"/>
      <c r="D49" s="206" t="s">
        <v>719</v>
      </c>
      <c r="E49" s="384" t="s">
        <v>675</v>
      </c>
      <c r="F49" s="385"/>
    </row>
    <row r="50" spans="1:7" x14ac:dyDescent="0.25">
      <c r="B50" s="42"/>
      <c r="C50" s="158"/>
      <c r="D50" s="158"/>
      <c r="E50" s="143"/>
      <c r="F50" s="144"/>
    </row>
    <row r="51" spans="1:7" ht="16.5" thickBot="1" x14ac:dyDescent="0.3">
      <c r="B51" s="530" t="s">
        <v>252</v>
      </c>
      <c r="C51" s="531"/>
      <c r="D51" s="531"/>
      <c r="E51" s="531"/>
      <c r="F51" s="531"/>
    </row>
    <row r="52" spans="1:7" ht="15.75" thickBot="1" x14ac:dyDescent="0.3">
      <c r="A52" s="142"/>
      <c r="B52" s="150" t="s">
        <v>236</v>
      </c>
      <c r="C52" s="151"/>
      <c r="D52" s="151"/>
      <c r="E52" s="152" t="s">
        <v>237</v>
      </c>
      <c r="F52" s="153" t="s">
        <v>238</v>
      </c>
    </row>
    <row r="53" spans="1:7" x14ac:dyDescent="0.25">
      <c r="A53" s="142"/>
      <c r="B53" s="83" t="s">
        <v>319</v>
      </c>
      <c r="C53" s="340"/>
      <c r="D53" s="210" t="s">
        <v>477</v>
      </c>
      <c r="E53" s="375"/>
      <c r="F53" s="376"/>
    </row>
    <row r="54" spans="1:7" x14ac:dyDescent="0.25">
      <c r="A54" s="142"/>
      <c r="B54" s="55" t="s">
        <v>330</v>
      </c>
      <c r="C54" s="342"/>
      <c r="D54" s="211" t="s">
        <v>489</v>
      </c>
      <c r="E54" s="377"/>
      <c r="F54" s="378"/>
    </row>
    <row r="55" spans="1:7" x14ac:dyDescent="0.25">
      <c r="A55" s="142"/>
      <c r="B55" s="55" t="s">
        <v>363</v>
      </c>
      <c r="C55" s="342"/>
      <c r="D55" s="211" t="s">
        <v>554</v>
      </c>
      <c r="E55" s="377"/>
      <c r="F55" s="378">
        <v>24000</v>
      </c>
    </row>
    <row r="56" spans="1:7" x14ac:dyDescent="0.25">
      <c r="A56" s="142"/>
      <c r="B56" s="55" t="s">
        <v>680</v>
      </c>
      <c r="C56" s="342"/>
      <c r="D56" s="211" t="s">
        <v>704</v>
      </c>
      <c r="E56" s="377" t="s">
        <v>676</v>
      </c>
      <c r="F56" s="378"/>
    </row>
    <row r="57" spans="1:7" x14ac:dyDescent="0.25">
      <c r="A57" s="142"/>
      <c r="B57" s="55" t="s">
        <v>1060</v>
      </c>
      <c r="C57" s="342"/>
      <c r="D57" s="211" t="s">
        <v>720</v>
      </c>
      <c r="E57" s="377" t="s">
        <v>677</v>
      </c>
      <c r="F57" s="378"/>
    </row>
    <row r="58" spans="1:7" x14ac:dyDescent="0.25">
      <c r="A58" s="142"/>
      <c r="B58" s="55" t="s">
        <v>680</v>
      </c>
      <c r="C58" s="342"/>
      <c r="D58" s="211" t="s">
        <v>705</v>
      </c>
      <c r="E58" s="377" t="s">
        <v>678</v>
      </c>
      <c r="F58" s="378"/>
    </row>
    <row r="59" spans="1:7" x14ac:dyDescent="0.25">
      <c r="A59" s="142"/>
      <c r="B59" s="55" t="s">
        <v>680</v>
      </c>
      <c r="C59" s="342"/>
      <c r="D59" s="406" t="s">
        <v>706</v>
      </c>
      <c r="E59" s="386" t="s">
        <v>679</v>
      </c>
      <c r="F59" s="378"/>
      <c r="G59" s="159"/>
    </row>
    <row r="60" spans="1:7" x14ac:dyDescent="0.25">
      <c r="A60" s="142"/>
      <c r="B60" s="55" t="s">
        <v>1060</v>
      </c>
      <c r="C60" s="342"/>
      <c r="D60" s="406" t="s">
        <v>721</v>
      </c>
      <c r="E60" s="386"/>
      <c r="F60" s="378"/>
      <c r="G60" s="159"/>
    </row>
    <row r="61" spans="1:7" ht="15.75" thickBot="1" x14ac:dyDescent="0.3">
      <c r="B61" s="68" t="s">
        <v>1101</v>
      </c>
      <c r="C61" s="354"/>
      <c r="D61" s="209"/>
      <c r="E61" s="379"/>
      <c r="F61" s="380"/>
    </row>
  </sheetData>
  <sheetProtection algorithmName="SHA-512" hashValue="nJiMLFNVrvkToVhtB/9PAtyVZoOA/X+o7Ycq1nwyEAepCL9UtcqgdCoIshOLeXGTUpfvcvVZJpc7UBZ0YjONjg==" saltValue="GXo/m712mtFLwvUxkeWMdg==" spinCount="100000" sheet="1" objects="1" scenarios="1"/>
  <mergeCells count="4">
    <mergeCell ref="F2:F4"/>
    <mergeCell ref="B13:F13"/>
    <mergeCell ref="B33:F33"/>
    <mergeCell ref="B51:F51"/>
  </mergeCells>
  <conditionalFormatting sqref="D49">
    <cfRule type="duplicateValues" dxfId="11" priority="3"/>
  </conditionalFormatting>
  <conditionalFormatting sqref="D59">
    <cfRule type="duplicateValues" dxfId="10" priority="2"/>
  </conditionalFormatting>
  <conditionalFormatting sqref="D60">
    <cfRule type="duplicateValues" dxfId="9" priority="1"/>
  </conditionalFormatting>
  <printOptions horizontalCentered="1"/>
  <pageMargins left="0" right="0" top="0.78740157480314965" bottom="0" header="0.31496062992125984" footer="0.31496062992125984"/>
  <pageSetup paperSize="9" scale="70" orientation="portrait" verticalDpi="0" r:id="rId1"/>
  <rowBreaks count="2" manualBreakCount="2">
    <brk id="62" max="16383" man="1"/>
    <brk id="123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26B5-8CE8-48DE-AE78-EF2C39065920}">
  <sheetPr codeName="Planilha48"/>
  <dimension ref="B1:G48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7.8554687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5" customWidth="1"/>
    <col min="7" max="7" width="2.5703125" style="17" customWidth="1"/>
    <col min="8" max="16384" width="9.140625" style="17"/>
  </cols>
  <sheetData>
    <row r="1" spans="2:7" ht="15" customHeight="1" x14ac:dyDescent="0.2"/>
    <row r="2" spans="2:7" ht="15" customHeight="1" thickBot="1" x14ac:dyDescent="0.25">
      <c r="B2" s="14"/>
      <c r="E2" s="16"/>
      <c r="F2" s="34"/>
    </row>
    <row r="3" spans="2:7" ht="15" customHeight="1" thickTop="1" x14ac:dyDescent="0.2">
      <c r="B3" s="14"/>
      <c r="E3" s="16"/>
      <c r="F3" s="500">
        <v>44</v>
      </c>
    </row>
    <row r="4" spans="2:7" ht="15" customHeight="1" x14ac:dyDescent="0.2">
      <c r="B4" s="14"/>
      <c r="E4" s="16"/>
      <c r="F4" s="516"/>
    </row>
    <row r="5" spans="2:7" ht="15" customHeight="1" thickBot="1" x14ac:dyDescent="0.25">
      <c r="B5" s="14"/>
      <c r="E5" s="16"/>
      <c r="F5" s="517"/>
    </row>
    <row r="6" spans="2:7" ht="15" customHeight="1" thickTop="1" x14ac:dyDescent="0.2">
      <c r="B6" s="14"/>
      <c r="E6" s="16"/>
      <c r="F6" s="34"/>
      <c r="G6" s="15"/>
    </row>
    <row r="7" spans="2:7" ht="15" customHeight="1" x14ac:dyDescent="0.2">
      <c r="B7" s="14"/>
      <c r="E7" s="16"/>
      <c r="F7" s="34"/>
      <c r="G7" s="15"/>
    </row>
    <row r="8" spans="2:7" ht="15" customHeight="1" x14ac:dyDescent="0.2">
      <c r="B8" s="14"/>
      <c r="E8" s="16"/>
      <c r="F8" s="34"/>
      <c r="G8" s="15"/>
    </row>
    <row r="9" spans="2:7" ht="24" thickBot="1" x14ac:dyDescent="0.4">
      <c r="B9" s="20" t="s">
        <v>690</v>
      </c>
      <c r="E9" s="16"/>
      <c r="F9" s="34"/>
      <c r="G9" s="15"/>
    </row>
    <row r="10" spans="2:7" s="39" customFormat="1" ht="15" customHeight="1" x14ac:dyDescent="0.25">
      <c r="B10" s="35" t="s">
        <v>1378</v>
      </c>
      <c r="C10" s="36"/>
      <c r="D10" s="36"/>
      <c r="E10" s="37"/>
      <c r="F10" s="38"/>
      <c r="G10" s="36"/>
    </row>
    <row r="11" spans="2:7" s="39" customFormat="1" ht="15" customHeight="1" x14ac:dyDescent="0.25">
      <c r="B11" s="35" t="s">
        <v>1379</v>
      </c>
      <c r="C11" s="36"/>
      <c r="D11" s="36"/>
      <c r="E11" s="37"/>
      <c r="F11" s="38"/>
      <c r="G11" s="36"/>
    </row>
    <row r="12" spans="2:7" ht="15" customHeight="1" x14ac:dyDescent="0.2">
      <c r="B12" s="93" t="s">
        <v>650</v>
      </c>
      <c r="E12" s="16"/>
      <c r="F12" s="34"/>
      <c r="G12" s="15"/>
    </row>
    <row r="13" spans="2:7" ht="15.75" customHeight="1" thickBot="1" x14ac:dyDescent="0.25">
      <c r="B13" s="514" t="s">
        <v>235</v>
      </c>
      <c r="C13" s="515"/>
      <c r="D13" s="515"/>
      <c r="E13" s="515"/>
      <c r="F13" s="515"/>
      <c r="G13" s="15"/>
    </row>
    <row r="14" spans="2:7" ht="15.75" customHeight="1" thickBot="1" x14ac:dyDescent="0.25">
      <c r="B14" s="22" t="s">
        <v>236</v>
      </c>
      <c r="C14" s="23"/>
      <c r="D14" s="23" t="s">
        <v>597</v>
      </c>
      <c r="E14" s="23" t="s">
        <v>237</v>
      </c>
      <c r="F14" s="24" t="s">
        <v>238</v>
      </c>
      <c r="G14" s="15" t="s">
        <v>239</v>
      </c>
    </row>
    <row r="15" spans="2:7" ht="15.75" customHeight="1" x14ac:dyDescent="0.2">
      <c r="B15" s="83" t="s">
        <v>609</v>
      </c>
      <c r="C15" s="340"/>
      <c r="D15" s="341" t="s">
        <v>737</v>
      </c>
      <c r="E15" s="332"/>
      <c r="F15" s="317"/>
      <c r="G15" s="15"/>
    </row>
    <row r="16" spans="2:7" ht="15.75" customHeight="1" x14ac:dyDescent="0.2">
      <c r="B16" s="55" t="s">
        <v>608</v>
      </c>
      <c r="C16" s="342"/>
      <c r="D16" s="343" t="s">
        <v>498</v>
      </c>
      <c r="E16" s="333"/>
      <c r="F16" s="335"/>
    </row>
    <row r="17" spans="2:6" ht="15.75" customHeight="1" x14ac:dyDescent="0.2">
      <c r="B17" s="55" t="s">
        <v>329</v>
      </c>
      <c r="C17" s="342"/>
      <c r="D17" s="343" t="s">
        <v>467</v>
      </c>
      <c r="E17" s="333"/>
      <c r="F17" s="335"/>
    </row>
    <row r="18" spans="2:6" ht="15.75" customHeight="1" x14ac:dyDescent="0.2">
      <c r="B18" s="55" t="s">
        <v>256</v>
      </c>
      <c r="C18" s="342"/>
      <c r="D18" s="343" t="s">
        <v>460</v>
      </c>
      <c r="E18" s="333"/>
      <c r="F18" s="335"/>
    </row>
    <row r="19" spans="2:6" ht="15.75" customHeight="1" x14ac:dyDescent="0.2">
      <c r="B19" s="55" t="s">
        <v>596</v>
      </c>
      <c r="C19" s="342"/>
      <c r="D19" s="343" t="s">
        <v>454</v>
      </c>
      <c r="E19" s="333"/>
      <c r="F19" s="335"/>
    </row>
    <row r="20" spans="2:6" ht="15.75" customHeight="1" thickBot="1" x14ac:dyDescent="0.25">
      <c r="B20" s="68" t="s">
        <v>1101</v>
      </c>
      <c r="C20" s="354"/>
      <c r="D20" s="345"/>
      <c r="E20" s="334"/>
      <c r="F20" s="336"/>
    </row>
    <row r="21" spans="2:6" ht="15.75" customHeight="1" x14ac:dyDescent="0.2">
      <c r="B21" s="29"/>
      <c r="C21" s="18"/>
      <c r="D21" s="18"/>
      <c r="E21" s="16"/>
      <c r="F21" s="34"/>
    </row>
    <row r="22" spans="2:6" ht="15.75" customHeight="1" thickBot="1" x14ac:dyDescent="0.25">
      <c r="B22" s="514" t="s">
        <v>245</v>
      </c>
      <c r="C22" s="515"/>
      <c r="D22" s="515"/>
      <c r="E22" s="515"/>
      <c r="F22" s="515"/>
    </row>
    <row r="23" spans="2:6" ht="15.75" customHeight="1" thickBot="1" x14ac:dyDescent="0.25">
      <c r="B23" s="22" t="s">
        <v>236</v>
      </c>
      <c r="C23" s="23"/>
      <c r="D23" s="23" t="s">
        <v>597</v>
      </c>
      <c r="E23" s="23" t="s">
        <v>237</v>
      </c>
      <c r="F23" s="24" t="s">
        <v>238</v>
      </c>
    </row>
    <row r="24" spans="2:6" ht="15.75" customHeight="1" x14ac:dyDescent="0.2">
      <c r="B24" s="83" t="s">
        <v>240</v>
      </c>
      <c r="C24" s="340"/>
      <c r="D24" s="341" t="s">
        <v>406</v>
      </c>
      <c r="E24" s="332"/>
      <c r="F24" s="317">
        <v>2000</v>
      </c>
    </row>
    <row r="25" spans="2:6" ht="15.75" customHeight="1" x14ac:dyDescent="0.2">
      <c r="B25" s="55" t="s">
        <v>241</v>
      </c>
      <c r="C25" s="342"/>
      <c r="D25" s="343" t="s">
        <v>368</v>
      </c>
      <c r="E25" s="333"/>
      <c r="F25" s="335">
        <v>4000</v>
      </c>
    </row>
    <row r="26" spans="2:6" ht="15.75" customHeight="1" x14ac:dyDescent="0.2">
      <c r="B26" s="55" t="s">
        <v>332</v>
      </c>
      <c r="C26" s="342"/>
      <c r="D26" s="343" t="s">
        <v>400</v>
      </c>
      <c r="E26" s="333"/>
      <c r="F26" s="335">
        <v>8000</v>
      </c>
    </row>
    <row r="27" spans="2:6" ht="15.75" customHeight="1" x14ac:dyDescent="0.2">
      <c r="B27" s="55" t="s">
        <v>250</v>
      </c>
      <c r="C27" s="342"/>
      <c r="D27" s="343" t="s">
        <v>395</v>
      </c>
      <c r="E27" s="333"/>
      <c r="F27" s="335">
        <v>8000</v>
      </c>
    </row>
    <row r="28" spans="2:6" ht="15.75" customHeight="1" x14ac:dyDescent="0.2">
      <c r="B28" s="55" t="s">
        <v>247</v>
      </c>
      <c r="C28" s="342"/>
      <c r="D28" s="343" t="s">
        <v>401</v>
      </c>
      <c r="E28" s="333"/>
      <c r="F28" s="335">
        <v>8000</v>
      </c>
    </row>
    <row r="29" spans="2:6" ht="15.75" customHeight="1" x14ac:dyDescent="0.2">
      <c r="B29" s="55" t="s">
        <v>272</v>
      </c>
      <c r="C29" s="342"/>
      <c r="D29" s="343" t="s">
        <v>397</v>
      </c>
      <c r="E29" s="333"/>
      <c r="F29" s="335">
        <v>8000</v>
      </c>
    </row>
    <row r="30" spans="2:6" ht="15.75" customHeight="1" x14ac:dyDescent="0.2">
      <c r="B30" s="55" t="s">
        <v>273</v>
      </c>
      <c r="C30" s="342"/>
      <c r="D30" s="343" t="s">
        <v>691</v>
      </c>
      <c r="E30" s="333"/>
      <c r="F30" s="335">
        <v>8000</v>
      </c>
    </row>
    <row r="31" spans="2:6" ht="15.75" customHeight="1" x14ac:dyDescent="0.2">
      <c r="B31" s="55" t="s">
        <v>263</v>
      </c>
      <c r="C31" s="342"/>
      <c r="D31" s="343" t="s">
        <v>386</v>
      </c>
      <c r="E31" s="333" t="s">
        <v>692</v>
      </c>
      <c r="F31" s="350">
        <v>8000</v>
      </c>
    </row>
    <row r="32" spans="2:6" ht="15.75" customHeight="1" thickBot="1" x14ac:dyDescent="0.25">
      <c r="B32" s="68" t="s">
        <v>1101</v>
      </c>
      <c r="C32" s="354"/>
      <c r="D32" s="345"/>
      <c r="E32" s="334"/>
      <c r="F32" s="336"/>
    </row>
    <row r="33" spans="2:6" ht="15.75" customHeight="1" x14ac:dyDescent="0.2">
      <c r="B33" s="32"/>
      <c r="C33" s="40"/>
      <c r="D33" s="40"/>
      <c r="E33" s="16"/>
      <c r="F33" s="34"/>
    </row>
    <row r="34" spans="2:6" ht="15.75" customHeight="1" thickBot="1" x14ac:dyDescent="0.25">
      <c r="B34" s="514" t="s">
        <v>252</v>
      </c>
      <c r="C34" s="515"/>
      <c r="D34" s="515"/>
      <c r="E34" s="515"/>
      <c r="F34" s="515"/>
    </row>
    <row r="35" spans="2:6" ht="15.75" customHeight="1" thickBot="1" x14ac:dyDescent="0.25">
      <c r="B35" s="22" t="s">
        <v>236</v>
      </c>
      <c r="C35" s="23"/>
      <c r="D35" s="23" t="s">
        <v>597</v>
      </c>
      <c r="E35" s="23" t="s">
        <v>237</v>
      </c>
      <c r="F35" s="24" t="s">
        <v>238</v>
      </c>
    </row>
    <row r="36" spans="2:6" ht="15.75" customHeight="1" x14ac:dyDescent="0.2">
      <c r="B36" s="83" t="s">
        <v>254</v>
      </c>
      <c r="C36" s="340"/>
      <c r="D36" s="341" t="s">
        <v>478</v>
      </c>
      <c r="E36" s="332"/>
      <c r="F36" s="317"/>
    </row>
    <row r="37" spans="2:6" ht="15.75" customHeight="1" x14ac:dyDescent="0.2">
      <c r="B37" s="55" t="s">
        <v>270</v>
      </c>
      <c r="C37" s="342"/>
      <c r="D37" s="343" t="s">
        <v>474</v>
      </c>
      <c r="E37" s="333"/>
      <c r="F37" s="335"/>
    </row>
    <row r="38" spans="2:6" ht="15.75" customHeight="1" thickBot="1" x14ac:dyDescent="0.25">
      <c r="B38" s="68" t="s">
        <v>1101</v>
      </c>
      <c r="C38" s="354"/>
      <c r="D38" s="349"/>
      <c r="E38" s="334"/>
      <c r="F38" s="336"/>
    </row>
    <row r="39" spans="2:6" ht="15.75" customHeight="1" x14ac:dyDescent="0.2">
      <c r="B39" s="29"/>
      <c r="C39" s="18"/>
      <c r="D39" s="18"/>
      <c r="E39" s="16"/>
      <c r="F39" s="34"/>
    </row>
    <row r="40" spans="2:6" x14ac:dyDescent="0.2">
      <c r="B40" s="29"/>
      <c r="C40" s="18"/>
      <c r="D40" s="18"/>
      <c r="E40" s="16"/>
      <c r="F40" s="34"/>
    </row>
    <row r="41" spans="2:6" x14ac:dyDescent="0.2">
      <c r="B41" s="32"/>
      <c r="C41" s="33"/>
      <c r="D41" s="33"/>
      <c r="E41" s="116"/>
      <c r="F41" s="34"/>
    </row>
    <row r="42" spans="2:6" x14ac:dyDescent="0.2">
      <c r="B42" s="32"/>
      <c r="C42" s="33"/>
      <c r="D42" s="33"/>
      <c r="E42" s="116"/>
      <c r="F42" s="34"/>
    </row>
    <row r="43" spans="2:6" x14ac:dyDescent="0.2">
      <c r="B43" s="32"/>
      <c r="C43" s="33"/>
      <c r="D43" s="33"/>
      <c r="E43" s="116"/>
      <c r="F43" s="34"/>
    </row>
    <row r="44" spans="2:6" x14ac:dyDescent="0.2">
      <c r="B44" s="32"/>
      <c r="C44" s="33"/>
      <c r="D44" s="33"/>
      <c r="E44" s="116"/>
      <c r="F44" s="34"/>
    </row>
    <row r="45" spans="2:6" x14ac:dyDescent="0.2">
      <c r="B45" s="29"/>
      <c r="C45" s="18"/>
      <c r="D45" s="18"/>
      <c r="E45" s="116"/>
      <c r="F45" s="34"/>
    </row>
    <row r="46" spans="2:6" x14ac:dyDescent="0.2">
      <c r="B46" s="29"/>
      <c r="C46" s="18"/>
      <c r="D46" s="18"/>
      <c r="E46" s="16"/>
      <c r="F46" s="34"/>
    </row>
    <row r="47" spans="2:6" x14ac:dyDescent="0.2">
      <c r="B47" s="32"/>
      <c r="C47" s="40"/>
      <c r="D47" s="40"/>
      <c r="E47" s="117"/>
      <c r="F47" s="34"/>
    </row>
    <row r="48" spans="2:6" x14ac:dyDescent="0.2">
      <c r="B48" s="32"/>
      <c r="C48" s="40"/>
      <c r="D48" s="40"/>
      <c r="E48" s="117"/>
      <c r="F48" s="34"/>
    </row>
  </sheetData>
  <sheetProtection algorithmName="SHA-512" hashValue="CjafOAYxIvPIl8t5O7qvZbuZy4hRD6dWquxnm4XpFydrdQOigL2WoLOJlWSgMi3Wu81P+wKwrN6F6PSihb2rpQ==" saltValue="t9qMXTdRf8gEitE9gCWPqA==" spinCount="100000" sheet="1" objects="1" scenarios="1"/>
  <mergeCells count="4">
    <mergeCell ref="F3:F5"/>
    <mergeCell ref="B13:F13"/>
    <mergeCell ref="B22:F22"/>
    <mergeCell ref="B34:F34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2E891-4062-41D6-86FE-2F472B3FD285}">
  <sheetPr codeName="Planilha49"/>
  <dimension ref="A1:F97"/>
  <sheetViews>
    <sheetView showGridLines="0" showRowColHeaders="0" zoomScaleNormal="10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4.85546875" style="17" customWidth="1"/>
    <col min="8" max="16384" width="9.140625" style="17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F3" s="500">
        <v>45</v>
      </c>
    </row>
    <row r="4" spans="1:6" ht="15" customHeight="1" x14ac:dyDescent="0.2">
      <c r="F4" s="516"/>
    </row>
    <row r="5" spans="1:6" ht="15" customHeight="1" thickBot="1" x14ac:dyDescent="0.25">
      <c r="F5" s="517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20" t="s">
        <v>695</v>
      </c>
    </row>
    <row r="10" spans="1:6" ht="15" customHeight="1" x14ac:dyDescent="0.2">
      <c r="B10" s="92" t="s">
        <v>1380</v>
      </c>
    </row>
    <row r="11" spans="1:6" ht="15" customHeight="1" x14ac:dyDescent="0.2">
      <c r="B11" s="92"/>
    </row>
    <row r="12" spans="1:6" ht="15" customHeight="1" x14ac:dyDescent="0.2">
      <c r="B12" s="92"/>
    </row>
    <row r="13" spans="1:6" ht="15" customHeight="1" x14ac:dyDescent="0.2">
      <c r="B13" s="93" t="s">
        <v>656</v>
      </c>
    </row>
    <row r="14" spans="1:6" ht="27" customHeight="1" thickBot="1" x14ac:dyDescent="0.25">
      <c r="B14" s="514" t="s">
        <v>623</v>
      </c>
      <c r="C14" s="515"/>
      <c r="D14" s="515"/>
      <c r="E14" s="515"/>
      <c r="F14" s="515"/>
    </row>
    <row r="15" spans="1:6" ht="15" customHeight="1" thickBot="1" x14ac:dyDescent="0.25">
      <c r="A15" s="18"/>
      <c r="B15" s="22" t="s">
        <v>236</v>
      </c>
      <c r="C15" s="23"/>
      <c r="D15" s="23" t="s">
        <v>624</v>
      </c>
      <c r="E15" s="23" t="s">
        <v>237</v>
      </c>
      <c r="F15" s="24" t="s">
        <v>625</v>
      </c>
    </row>
    <row r="16" spans="1:6" ht="15" customHeight="1" x14ac:dyDescent="0.2">
      <c r="A16" s="18"/>
      <c r="B16" s="83" t="s">
        <v>240</v>
      </c>
      <c r="C16" s="340"/>
      <c r="D16" s="341" t="s">
        <v>576</v>
      </c>
      <c r="E16" s="332"/>
      <c r="F16" s="317">
        <v>4000</v>
      </c>
    </row>
    <row r="17" spans="1:6" ht="15" customHeight="1" x14ac:dyDescent="0.2">
      <c r="A17" s="18"/>
      <c r="B17" s="55" t="s">
        <v>241</v>
      </c>
      <c r="C17" s="342"/>
      <c r="D17" s="343" t="s">
        <v>472</v>
      </c>
      <c r="E17" s="117"/>
      <c r="F17" s="335">
        <v>4000</v>
      </c>
    </row>
    <row r="18" spans="1:6" ht="15" customHeight="1" x14ac:dyDescent="0.2">
      <c r="A18" s="18"/>
      <c r="B18" s="55" t="s">
        <v>242</v>
      </c>
      <c r="C18" s="342"/>
      <c r="D18" s="343" t="s">
        <v>537</v>
      </c>
      <c r="E18" s="117"/>
      <c r="F18" s="335">
        <v>8000</v>
      </c>
    </row>
    <row r="19" spans="1:6" ht="15" customHeight="1" x14ac:dyDescent="0.2">
      <c r="A19" s="18"/>
      <c r="B19" s="55" t="s">
        <v>244</v>
      </c>
      <c r="C19" s="342"/>
      <c r="D19" s="343" t="s">
        <v>463</v>
      </c>
      <c r="E19" s="403"/>
      <c r="F19" s="335">
        <v>8000</v>
      </c>
    </row>
    <row r="20" spans="1:6" ht="15" customHeight="1" x14ac:dyDescent="0.2">
      <c r="A20" s="18"/>
      <c r="B20" s="55" t="s">
        <v>1102</v>
      </c>
      <c r="C20" s="342"/>
      <c r="D20" s="343" t="s">
        <v>506</v>
      </c>
      <c r="E20" s="402"/>
      <c r="F20" s="335"/>
    </row>
    <row r="21" spans="1:6" ht="15" customHeight="1" x14ac:dyDescent="0.2">
      <c r="A21" s="18"/>
      <c r="B21" s="55" t="s">
        <v>253</v>
      </c>
      <c r="C21" s="342"/>
      <c r="D21" s="343" t="s">
        <v>505</v>
      </c>
      <c r="E21" s="402"/>
      <c r="F21" s="335"/>
    </row>
    <row r="22" spans="1:6" ht="15" customHeight="1" thickBot="1" x14ac:dyDescent="0.25">
      <c r="A22" s="18"/>
      <c r="B22" s="68" t="s">
        <v>1101</v>
      </c>
      <c r="C22" s="354"/>
      <c r="D22" s="345"/>
      <c r="E22" s="334"/>
      <c r="F22" s="339"/>
    </row>
    <row r="23" spans="1:6" ht="15" customHeight="1" x14ac:dyDescent="0.2">
      <c r="A23" s="18"/>
      <c r="B23" s="29"/>
      <c r="C23" s="94"/>
      <c r="D23" s="94"/>
    </row>
    <row r="24" spans="1:6" ht="15" customHeight="1" thickBot="1" x14ac:dyDescent="0.25">
      <c r="A24" s="18"/>
      <c r="B24" s="514" t="s">
        <v>626</v>
      </c>
      <c r="C24" s="515"/>
      <c r="D24" s="515"/>
      <c r="E24" s="515"/>
      <c r="F24" s="515"/>
    </row>
    <row r="25" spans="1:6" ht="15" customHeight="1" thickBot="1" x14ac:dyDescent="0.25">
      <c r="A25" s="18"/>
      <c r="B25" s="22" t="s">
        <v>236</v>
      </c>
      <c r="C25" s="23"/>
      <c r="D25" s="23" t="s">
        <v>624</v>
      </c>
      <c r="E25" s="23" t="s">
        <v>237</v>
      </c>
      <c r="F25" s="24" t="s">
        <v>625</v>
      </c>
    </row>
    <row r="26" spans="1:6" ht="15" customHeight="1" x14ac:dyDescent="0.2">
      <c r="A26" s="18"/>
      <c r="B26" s="83" t="s">
        <v>1003</v>
      </c>
      <c r="C26" s="340"/>
      <c r="D26" s="341" t="s">
        <v>723</v>
      </c>
      <c r="E26" s="332"/>
      <c r="F26" s="317"/>
    </row>
    <row r="27" spans="1:6" ht="15" customHeight="1" x14ac:dyDescent="0.2">
      <c r="A27" s="18"/>
      <c r="B27" s="55" t="s">
        <v>652</v>
      </c>
      <c r="C27" s="342"/>
      <c r="D27" s="343" t="s">
        <v>518</v>
      </c>
      <c r="E27" s="333"/>
      <c r="F27" s="347"/>
    </row>
    <row r="28" spans="1:6" ht="15" customHeight="1" x14ac:dyDescent="0.2">
      <c r="A28" s="18"/>
      <c r="B28" s="55" t="s">
        <v>738</v>
      </c>
      <c r="C28" s="342"/>
      <c r="D28" s="343" t="s">
        <v>739</v>
      </c>
      <c r="E28" s="333"/>
      <c r="F28" s="347"/>
    </row>
    <row r="29" spans="1:6" ht="15" customHeight="1" x14ac:dyDescent="0.2">
      <c r="A29" s="18"/>
      <c r="B29" s="55" t="s">
        <v>943</v>
      </c>
      <c r="C29" s="342"/>
      <c r="D29" s="343" t="s">
        <v>722</v>
      </c>
      <c r="E29" s="333"/>
      <c r="F29" s="347"/>
    </row>
    <row r="30" spans="1:6" ht="15" customHeight="1" x14ac:dyDescent="0.2">
      <c r="A30" s="18"/>
      <c r="B30" s="55" t="s">
        <v>1101</v>
      </c>
      <c r="C30" s="342"/>
      <c r="D30" s="343"/>
      <c r="E30" s="333"/>
      <c r="F30" s="347"/>
    </row>
    <row r="31" spans="1:6" ht="15" customHeight="1" x14ac:dyDescent="0.2">
      <c r="A31" s="18"/>
      <c r="B31" s="55" t="s">
        <v>1101</v>
      </c>
      <c r="C31" s="342"/>
      <c r="D31" s="343"/>
      <c r="E31" s="333"/>
      <c r="F31" s="347"/>
    </row>
    <row r="32" spans="1:6" ht="15" customHeight="1" x14ac:dyDescent="0.2">
      <c r="A32" s="18"/>
      <c r="B32" s="55" t="s">
        <v>1101</v>
      </c>
      <c r="C32" s="342"/>
      <c r="D32" s="343"/>
      <c r="E32" s="333"/>
      <c r="F32" s="347"/>
    </row>
    <row r="33" spans="1:6" ht="15" customHeight="1" thickBot="1" x14ac:dyDescent="0.25">
      <c r="A33" s="18"/>
      <c r="B33" s="68" t="s">
        <v>1101</v>
      </c>
      <c r="C33" s="354"/>
      <c r="D33" s="344"/>
      <c r="E33" s="339"/>
      <c r="F33" s="339"/>
    </row>
    <row r="34" spans="1:6" ht="15" customHeight="1" x14ac:dyDescent="0.2">
      <c r="A34" s="18"/>
      <c r="B34" s="32"/>
      <c r="C34" s="32"/>
      <c r="D34" s="32"/>
    </row>
    <row r="35" spans="1:6" ht="15" customHeight="1" thickBot="1" x14ac:dyDescent="0.25">
      <c r="A35" s="18"/>
      <c r="B35" s="514" t="s">
        <v>627</v>
      </c>
      <c r="C35" s="515"/>
      <c r="D35" s="515"/>
      <c r="E35" s="515"/>
      <c r="F35" s="515"/>
    </row>
    <row r="36" spans="1:6" ht="15" customHeight="1" thickBot="1" x14ac:dyDescent="0.25">
      <c r="A36" s="18"/>
      <c r="B36" s="22" t="s">
        <v>236</v>
      </c>
      <c r="C36" s="23" t="s">
        <v>598</v>
      </c>
      <c r="D36" s="23" t="s">
        <v>624</v>
      </c>
      <c r="E36" s="23" t="s">
        <v>237</v>
      </c>
      <c r="F36" s="24" t="s">
        <v>625</v>
      </c>
    </row>
    <row r="37" spans="1:6" ht="15" customHeight="1" x14ac:dyDescent="0.2">
      <c r="A37" s="18"/>
      <c r="B37" s="83" t="s">
        <v>1101</v>
      </c>
      <c r="C37" s="340" t="s">
        <v>1101</v>
      </c>
      <c r="D37" s="341"/>
      <c r="E37" s="332"/>
      <c r="F37" s="337"/>
    </row>
    <row r="38" spans="1:6" ht="15" customHeight="1" x14ac:dyDescent="0.2">
      <c r="A38" s="18"/>
      <c r="B38" s="55" t="s">
        <v>1101</v>
      </c>
      <c r="C38" s="342" t="s">
        <v>1101</v>
      </c>
      <c r="D38" s="343"/>
      <c r="E38" s="333"/>
      <c r="F38" s="338"/>
    </row>
    <row r="39" spans="1:6" ht="15" customHeight="1" x14ac:dyDescent="0.2">
      <c r="A39" s="18"/>
      <c r="B39" s="55" t="s">
        <v>1101</v>
      </c>
      <c r="C39" s="342" t="s">
        <v>1101</v>
      </c>
      <c r="D39" s="343"/>
      <c r="E39" s="333"/>
      <c r="F39" s="338"/>
    </row>
    <row r="40" spans="1:6" ht="15" customHeight="1" thickBot="1" x14ac:dyDescent="0.25">
      <c r="A40" s="18"/>
      <c r="B40" s="68" t="s">
        <v>1101</v>
      </c>
      <c r="C40" s="354" t="s">
        <v>1101</v>
      </c>
      <c r="D40" s="346"/>
      <c r="E40" s="339"/>
      <c r="F40" s="339"/>
    </row>
    <row r="41" spans="1:6" ht="15" customHeight="1" x14ac:dyDescent="0.2">
      <c r="A41" s="18"/>
      <c r="B41" s="29"/>
      <c r="C41" s="94"/>
      <c r="D41" s="94"/>
    </row>
    <row r="42" spans="1:6" x14ac:dyDescent="0.2">
      <c r="A42" s="18"/>
      <c r="B42" s="29"/>
      <c r="C42" s="94"/>
      <c r="D42" s="94"/>
    </row>
    <row r="43" spans="1:6" x14ac:dyDescent="0.2">
      <c r="A43" s="18"/>
      <c r="B43" s="29"/>
      <c r="C43" s="94"/>
      <c r="D43" s="94"/>
    </row>
    <row r="44" spans="1:6" x14ac:dyDescent="0.2">
      <c r="A44" s="18"/>
      <c r="B44" s="29"/>
      <c r="C44" s="94"/>
      <c r="D44" s="94"/>
    </row>
    <row r="45" spans="1:6" x14ac:dyDescent="0.2">
      <c r="A45" s="18"/>
      <c r="B45" s="29"/>
      <c r="C45" s="94"/>
      <c r="D45" s="94"/>
    </row>
    <row r="46" spans="1:6" x14ac:dyDescent="0.2">
      <c r="A46" s="18"/>
      <c r="B46" s="29"/>
      <c r="C46" s="94"/>
      <c r="D46" s="94"/>
    </row>
    <row r="47" spans="1:6" x14ac:dyDescent="0.2">
      <c r="A47" s="18"/>
      <c r="B47" s="29"/>
      <c r="C47" s="94"/>
      <c r="D47" s="94"/>
    </row>
    <row r="48" spans="1:6" ht="28.5" customHeight="1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A58" s="18"/>
      <c r="B58" s="29"/>
      <c r="C58" s="94"/>
      <c r="D58" s="94"/>
    </row>
    <row r="59" spans="1:4" x14ac:dyDescent="0.2">
      <c r="A59" s="18"/>
      <c r="B59" s="29"/>
      <c r="C59" s="94"/>
      <c r="D59" s="94"/>
    </row>
    <row r="60" spans="1:4" x14ac:dyDescent="0.2">
      <c r="A60" s="18"/>
      <c r="B60" s="29"/>
      <c r="C60" s="94"/>
      <c r="D60" s="94"/>
    </row>
    <row r="61" spans="1:4" x14ac:dyDescent="0.2">
      <c r="A61" s="18"/>
      <c r="B61" s="29"/>
      <c r="C61" s="94"/>
      <c r="D61" s="94"/>
    </row>
    <row r="62" spans="1:4" x14ac:dyDescent="0.2">
      <c r="A62" s="18"/>
      <c r="C62" s="94"/>
      <c r="D62" s="94"/>
    </row>
    <row r="63" spans="1:4" x14ac:dyDescent="0.2">
      <c r="A63" s="18"/>
      <c r="B63" s="29"/>
      <c r="C63" s="94"/>
      <c r="D63" s="94"/>
    </row>
    <row r="64" spans="1:4" x14ac:dyDescent="0.2">
      <c r="B64" s="29"/>
      <c r="C64" s="94"/>
      <c r="D64" s="94"/>
    </row>
    <row r="72" spans="1:6" x14ac:dyDescent="0.2">
      <c r="B72" s="29"/>
      <c r="C72" s="94"/>
      <c r="D72" s="94"/>
    </row>
    <row r="73" spans="1:6" x14ac:dyDescent="0.2">
      <c r="B73" s="29"/>
      <c r="C73" s="94"/>
      <c r="D73" s="94"/>
    </row>
    <row r="74" spans="1:6" x14ac:dyDescent="0.2">
      <c r="A74" s="18"/>
      <c r="B74" s="29"/>
      <c r="C74" s="94"/>
      <c r="D74" s="94"/>
    </row>
    <row r="75" spans="1:6" x14ac:dyDescent="0.2">
      <c r="A75" s="18"/>
      <c r="B75" s="29"/>
      <c r="C75" s="94"/>
      <c r="D75" s="94"/>
    </row>
    <row r="76" spans="1:6" x14ac:dyDescent="0.2">
      <c r="A76" s="94"/>
      <c r="B76" s="29"/>
      <c r="C76" s="94"/>
      <c r="D76" s="94"/>
    </row>
    <row r="77" spans="1:6" x14ac:dyDescent="0.2">
      <c r="A77" s="16"/>
    </row>
    <row r="78" spans="1:6" x14ac:dyDescent="0.2">
      <c r="A78" s="16"/>
      <c r="C78" s="94"/>
      <c r="D78" s="94"/>
    </row>
    <row r="79" spans="1:6" x14ac:dyDescent="0.2">
      <c r="A79" s="16"/>
      <c r="B79" s="29"/>
      <c r="C79" s="94"/>
      <c r="D79" s="94"/>
    </row>
    <row r="80" spans="1:6" x14ac:dyDescent="0.2">
      <c r="A80" s="16"/>
      <c r="B80" s="16"/>
      <c r="E80" s="17"/>
      <c r="F80" s="17"/>
    </row>
    <row r="81" spans="1:6" x14ac:dyDescent="0.2">
      <c r="A81" s="16"/>
      <c r="B81" s="17"/>
      <c r="E81" s="17"/>
      <c r="F81" s="17"/>
    </row>
    <row r="82" spans="1:6" x14ac:dyDescent="0.2">
      <c r="A82" s="16"/>
      <c r="B82" s="17"/>
      <c r="E82" s="17"/>
      <c r="F82" s="17"/>
    </row>
    <row r="83" spans="1:6" x14ac:dyDescent="0.2">
      <c r="A83" s="16"/>
      <c r="B83" s="17"/>
      <c r="E83" s="17"/>
      <c r="F83" s="17"/>
    </row>
    <row r="84" spans="1:6" x14ac:dyDescent="0.2">
      <c r="A84" s="16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6"/>
      <c r="B89" s="17"/>
      <c r="E89" s="17"/>
      <c r="F89" s="17"/>
    </row>
    <row r="90" spans="1:6" x14ac:dyDescent="0.2">
      <c r="A90" s="16"/>
      <c r="B90" s="17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7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6"/>
      <c r="E96" s="17"/>
      <c r="F96" s="17"/>
    </row>
    <row r="97" spans="2:6" x14ac:dyDescent="0.2">
      <c r="B97" s="16"/>
      <c r="E97" s="17"/>
      <c r="F97" s="17"/>
    </row>
  </sheetData>
  <sheetProtection algorithmName="SHA-512" hashValue="Z8pmYv0K0Qo504HIczWx6r74iFoMvelx3KtQjB6kiiB87mUw3U1baN26Zdnody9TKWQkec66ne/NomvuX1+4nQ==" saltValue="rU8H8N+RWJIe96ML3DgZ6Q==" spinCount="100000" sheet="1" objects="1" scenarios="1"/>
  <mergeCells count="4">
    <mergeCell ref="F3:F5"/>
    <mergeCell ref="B14:F14"/>
    <mergeCell ref="B24:F24"/>
    <mergeCell ref="B35:F35"/>
  </mergeCells>
  <phoneticPr fontId="34" type="noConversion"/>
  <printOptions horizontalCentered="1"/>
  <pageMargins left="0" right="0" top="0.78740157480314965" bottom="0" header="0.31496062992125984" footer="0.31496062992125984"/>
  <pageSetup paperSize="9" scale="83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88DB-64CE-4C74-AB6D-CABD03098189}">
  <sheetPr codeName="Planilha50"/>
  <dimension ref="A1:G344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0.140625" style="17" customWidth="1"/>
    <col min="4" max="4" width="32.7109375" style="17" customWidth="1"/>
    <col min="5" max="5" width="28.7109375" style="16" customWidth="1"/>
    <col min="6" max="6" width="12.7109375" style="16" customWidth="1"/>
    <col min="7" max="7" width="3.28515625" style="17" customWidth="1"/>
    <col min="8" max="16384" width="9.140625" style="17"/>
  </cols>
  <sheetData>
    <row r="1" spans="1:7" ht="15" customHeight="1" x14ac:dyDescent="0.2"/>
    <row r="2" spans="1:7" ht="15" customHeight="1" x14ac:dyDescent="0.2"/>
    <row r="3" spans="1:7" ht="15" customHeight="1" thickBot="1" x14ac:dyDescent="0.25"/>
    <row r="4" spans="1:7" ht="15" customHeight="1" thickTop="1" x14ac:dyDescent="0.2">
      <c r="F4" s="500">
        <v>46</v>
      </c>
    </row>
    <row r="5" spans="1:7" ht="15" customHeight="1" x14ac:dyDescent="0.2">
      <c r="F5" s="516"/>
    </row>
    <row r="6" spans="1:7" ht="15" customHeight="1" thickBot="1" x14ac:dyDescent="0.25">
      <c r="F6" s="517"/>
    </row>
    <row r="7" spans="1:7" ht="15" customHeight="1" thickTop="1" x14ac:dyDescent="0.2"/>
    <row r="8" spans="1:7" ht="15" customHeight="1" x14ac:dyDescent="0.2"/>
    <row r="9" spans="1:7" ht="24" thickBot="1" x14ac:dyDescent="0.4">
      <c r="B9" s="20" t="s">
        <v>361</v>
      </c>
    </row>
    <row r="10" spans="1:7" ht="15" customHeight="1" x14ac:dyDescent="0.2">
      <c r="B10" s="92" t="s">
        <v>1381</v>
      </c>
    </row>
    <row r="11" spans="1:7" ht="15" customHeight="1" x14ac:dyDescent="0.2">
      <c r="B11" s="92" t="s">
        <v>1382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623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624</v>
      </c>
      <c r="E15" s="23" t="s">
        <v>237</v>
      </c>
      <c r="F15" s="24" t="s">
        <v>625</v>
      </c>
      <c r="G15" s="15" t="s">
        <v>239</v>
      </c>
    </row>
    <row r="16" spans="1:7" ht="15" customHeight="1" x14ac:dyDescent="0.2">
      <c r="A16" s="18"/>
      <c r="B16" s="83" t="s">
        <v>301</v>
      </c>
      <c r="C16" s="340"/>
      <c r="D16" s="341" t="s">
        <v>501</v>
      </c>
      <c r="E16" s="332"/>
      <c r="F16" s="317">
        <v>4000</v>
      </c>
    </row>
    <row r="17" spans="1:7" ht="15" customHeight="1" x14ac:dyDescent="0.2">
      <c r="A17" s="18"/>
      <c r="B17" s="55" t="s">
        <v>286</v>
      </c>
      <c r="C17" s="342"/>
      <c r="D17" s="405" t="s">
        <v>491</v>
      </c>
      <c r="E17" s="333"/>
      <c r="F17" s="335">
        <v>4000</v>
      </c>
      <c r="G17" s="15"/>
    </row>
    <row r="18" spans="1:7" ht="15" customHeight="1" x14ac:dyDescent="0.2">
      <c r="A18" s="18"/>
      <c r="B18" s="55" t="s">
        <v>286</v>
      </c>
      <c r="C18" s="342"/>
      <c r="D18" s="343" t="s">
        <v>582</v>
      </c>
      <c r="E18" s="333"/>
      <c r="F18" s="335">
        <v>4000</v>
      </c>
      <c r="G18" s="15"/>
    </row>
    <row r="19" spans="1:7" ht="15" customHeight="1" x14ac:dyDescent="0.2">
      <c r="A19" s="18"/>
      <c r="B19" s="55" t="s">
        <v>1101</v>
      </c>
      <c r="C19" s="342"/>
      <c r="D19" s="343"/>
      <c r="E19" s="333"/>
      <c r="F19" s="335"/>
      <c r="G19" s="15"/>
    </row>
    <row r="20" spans="1:7" ht="15" customHeight="1" x14ac:dyDescent="0.25">
      <c r="A20" s="18"/>
      <c r="B20" s="55" t="s">
        <v>1101</v>
      </c>
      <c r="C20" s="342"/>
      <c r="D20" s="406"/>
      <c r="E20" s="333"/>
      <c r="F20" s="335"/>
      <c r="G20" s="15"/>
    </row>
    <row r="21" spans="1:7" ht="15" customHeight="1" x14ac:dyDescent="0.2">
      <c r="A21" s="18"/>
      <c r="B21" s="55" t="s">
        <v>1101</v>
      </c>
      <c r="C21" s="342"/>
      <c r="D21" s="343"/>
      <c r="E21" s="333"/>
      <c r="F21" s="335"/>
    </row>
    <row r="22" spans="1:7" ht="15" customHeight="1" x14ac:dyDescent="0.2">
      <c r="A22" s="18"/>
      <c r="B22" s="55" t="s">
        <v>1101</v>
      </c>
      <c r="C22" s="342"/>
      <c r="D22" s="343"/>
      <c r="E22" s="333"/>
      <c r="F22" s="335"/>
    </row>
    <row r="23" spans="1:7" ht="15" customHeight="1" x14ac:dyDescent="0.2">
      <c r="A23" s="18"/>
      <c r="B23" s="55" t="s">
        <v>1101</v>
      </c>
      <c r="C23" s="342"/>
      <c r="D23" s="343"/>
      <c r="E23" s="333"/>
      <c r="F23" s="335"/>
    </row>
    <row r="24" spans="1:7" ht="15" customHeight="1" thickBot="1" x14ac:dyDescent="0.25">
      <c r="A24" s="18"/>
      <c r="B24" s="68" t="s">
        <v>1101</v>
      </c>
      <c r="C24" s="354"/>
      <c r="D24" s="345"/>
      <c r="E24" s="334"/>
      <c r="F24" s="336"/>
    </row>
    <row r="25" spans="1:7" ht="15" customHeight="1" x14ac:dyDescent="0.2">
      <c r="A25" s="18"/>
      <c r="B25" s="29"/>
      <c r="C25" s="94"/>
      <c r="D25" s="94"/>
    </row>
    <row r="26" spans="1:7" ht="15" customHeight="1" thickBot="1" x14ac:dyDescent="0.25">
      <c r="A26" s="18"/>
      <c r="B26" s="514" t="s">
        <v>626</v>
      </c>
      <c r="C26" s="515"/>
      <c r="D26" s="515"/>
      <c r="E26" s="515"/>
      <c r="F26" s="515"/>
    </row>
    <row r="27" spans="1:7" ht="15" customHeight="1" thickBot="1" x14ac:dyDescent="0.25">
      <c r="A27" s="18"/>
      <c r="B27" s="22" t="s">
        <v>236</v>
      </c>
      <c r="C27" s="23"/>
      <c r="D27" s="23" t="s">
        <v>624</v>
      </c>
      <c r="E27" s="23" t="s">
        <v>237</v>
      </c>
      <c r="F27" s="24" t="s">
        <v>625</v>
      </c>
    </row>
    <row r="28" spans="1:7" ht="15" customHeight="1" x14ac:dyDescent="0.2">
      <c r="A28" s="18"/>
      <c r="B28" s="83" t="s">
        <v>255</v>
      </c>
      <c r="C28" s="340"/>
      <c r="D28" s="340" t="s">
        <v>376</v>
      </c>
      <c r="E28" s="332"/>
      <c r="F28" s="317"/>
      <c r="G28" s="15"/>
    </row>
    <row r="29" spans="1:7" ht="15" customHeight="1" x14ac:dyDescent="0.2">
      <c r="A29" s="18"/>
      <c r="B29" s="55" t="s">
        <v>241</v>
      </c>
      <c r="C29" s="342"/>
      <c r="D29" s="409" t="s">
        <v>584</v>
      </c>
      <c r="E29" s="333"/>
      <c r="F29" s="335"/>
      <c r="G29" s="15"/>
    </row>
    <row r="30" spans="1:7" ht="15" customHeight="1" x14ac:dyDescent="0.2">
      <c r="A30" s="18"/>
      <c r="B30" s="55" t="s">
        <v>246</v>
      </c>
      <c r="C30" s="342"/>
      <c r="D30" s="342" t="s">
        <v>595</v>
      </c>
      <c r="E30" s="333"/>
      <c r="F30" s="335"/>
      <c r="G30" s="15"/>
    </row>
    <row r="31" spans="1:7" ht="15" customHeight="1" x14ac:dyDescent="0.2">
      <c r="A31" s="18"/>
      <c r="B31" s="55" t="s">
        <v>652</v>
      </c>
      <c r="C31" s="342"/>
      <c r="D31" s="342" t="s">
        <v>518</v>
      </c>
      <c r="E31" s="333"/>
      <c r="F31" s="335"/>
      <c r="G31" s="15"/>
    </row>
    <row r="32" spans="1:7" ht="15" customHeight="1" x14ac:dyDescent="0.2">
      <c r="A32" s="18"/>
      <c r="B32" s="55" t="s">
        <v>811</v>
      </c>
      <c r="C32" s="342"/>
      <c r="D32" s="409" t="s">
        <v>994</v>
      </c>
      <c r="E32" s="333"/>
      <c r="F32" s="335"/>
      <c r="G32" s="15"/>
    </row>
    <row r="33" spans="1:7" ht="15" customHeight="1" x14ac:dyDescent="0.2">
      <c r="A33" s="18"/>
      <c r="B33" s="55" t="s">
        <v>772</v>
      </c>
      <c r="C33" s="342"/>
      <c r="D33" s="342" t="s">
        <v>999</v>
      </c>
      <c r="E33" s="333"/>
      <c r="F33" s="335"/>
      <c r="G33" s="15"/>
    </row>
    <row r="34" spans="1:7" ht="15" customHeight="1" x14ac:dyDescent="0.2">
      <c r="A34" s="18"/>
      <c r="B34" s="55" t="s">
        <v>1101</v>
      </c>
      <c r="C34" s="342"/>
      <c r="D34" s="343"/>
      <c r="E34" s="333"/>
      <c r="F34" s="335"/>
    </row>
    <row r="35" spans="1:7" ht="15" customHeight="1" x14ac:dyDescent="0.2">
      <c r="A35" s="18"/>
      <c r="B35" s="55" t="s">
        <v>1101</v>
      </c>
      <c r="C35" s="342"/>
      <c r="D35" s="343"/>
      <c r="E35" s="333"/>
      <c r="F35" s="335"/>
    </row>
    <row r="36" spans="1:7" ht="15" customHeight="1" x14ac:dyDescent="0.2">
      <c r="A36" s="18"/>
      <c r="B36" s="55" t="s">
        <v>1101</v>
      </c>
      <c r="C36" s="342"/>
      <c r="D36" s="343"/>
      <c r="E36" s="333"/>
      <c r="F36" s="335"/>
    </row>
    <row r="37" spans="1:7" ht="15" customHeight="1" x14ac:dyDescent="0.2">
      <c r="A37" s="18"/>
      <c r="B37" s="55" t="s">
        <v>1101</v>
      </c>
      <c r="C37" s="342" t="s">
        <v>1101</v>
      </c>
      <c r="D37" s="343"/>
      <c r="E37" s="333"/>
      <c r="F37" s="335"/>
    </row>
    <row r="38" spans="1:7" ht="15" customHeight="1" x14ac:dyDescent="0.2">
      <c r="A38" s="18"/>
      <c r="B38" s="55" t="s">
        <v>1101</v>
      </c>
      <c r="C38" s="342" t="s">
        <v>1101</v>
      </c>
      <c r="D38" s="343"/>
      <c r="E38" s="333"/>
      <c r="F38" s="335"/>
    </row>
    <row r="39" spans="1:7" ht="15" customHeight="1" thickBot="1" x14ac:dyDescent="0.25">
      <c r="A39" s="18"/>
      <c r="B39" s="68" t="s">
        <v>1101</v>
      </c>
      <c r="C39" s="354" t="s">
        <v>1101</v>
      </c>
      <c r="D39" s="346"/>
      <c r="E39" s="339"/>
      <c r="F39" s="336"/>
      <c r="G39" s="15"/>
    </row>
    <row r="40" spans="1:7" ht="15" customHeight="1" x14ac:dyDescent="0.2">
      <c r="A40" s="18"/>
      <c r="B40" s="32"/>
      <c r="C40" s="32"/>
      <c r="D40" s="32"/>
      <c r="G40" s="15"/>
    </row>
    <row r="41" spans="1:7" ht="15" customHeight="1" thickBot="1" x14ac:dyDescent="0.25">
      <c r="A41" s="18"/>
      <c r="B41" s="514" t="s">
        <v>627</v>
      </c>
      <c r="C41" s="515"/>
      <c r="D41" s="515"/>
      <c r="E41" s="515"/>
      <c r="F41" s="515"/>
      <c r="G41" s="15"/>
    </row>
    <row r="42" spans="1:7" ht="15" customHeight="1" thickBot="1" x14ac:dyDescent="0.25">
      <c r="A42" s="18"/>
      <c r="B42" s="22" t="s">
        <v>236</v>
      </c>
      <c r="C42" s="23"/>
      <c r="D42" s="23" t="s">
        <v>624</v>
      </c>
      <c r="E42" s="23" t="s">
        <v>237</v>
      </c>
      <c r="F42" s="24" t="s">
        <v>625</v>
      </c>
      <c r="G42" s="15"/>
    </row>
    <row r="43" spans="1:7" ht="15" customHeight="1" x14ac:dyDescent="0.2">
      <c r="A43" s="18"/>
      <c r="B43" s="83" t="s">
        <v>319</v>
      </c>
      <c r="C43" s="340"/>
      <c r="D43" s="341" t="s">
        <v>447</v>
      </c>
      <c r="E43" s="332"/>
      <c r="F43" s="337"/>
    </row>
    <row r="44" spans="1:7" ht="15" customHeight="1" thickBot="1" x14ac:dyDescent="0.25">
      <c r="A44" s="18"/>
      <c r="B44" s="68" t="s">
        <v>1101</v>
      </c>
      <c r="C44" s="354"/>
      <c r="D44" s="346"/>
      <c r="E44" s="339"/>
      <c r="F44" s="339"/>
    </row>
    <row r="45" spans="1:7" x14ac:dyDescent="0.2">
      <c r="A45" s="18"/>
      <c r="B45" s="29"/>
      <c r="C45" s="94"/>
      <c r="D45" s="94"/>
    </row>
    <row r="46" spans="1:7" ht="11.25" customHeight="1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A56" s="18"/>
      <c r="B56" s="29"/>
      <c r="C56" s="94"/>
      <c r="D56" s="94"/>
    </row>
    <row r="57" spans="1:4" x14ac:dyDescent="0.2">
      <c r="A57" s="18"/>
      <c r="B57" s="29"/>
      <c r="C57" s="94"/>
      <c r="D57" s="94"/>
    </row>
    <row r="58" spans="1:4" x14ac:dyDescent="0.2">
      <c r="A58" s="18"/>
      <c r="B58" s="29"/>
      <c r="C58" s="94"/>
      <c r="D58" s="94"/>
    </row>
    <row r="59" spans="1:4" x14ac:dyDescent="0.2">
      <c r="A59" s="18"/>
      <c r="B59" s="29"/>
      <c r="C59" s="94"/>
      <c r="D59" s="94"/>
    </row>
    <row r="60" spans="1:4" x14ac:dyDescent="0.2">
      <c r="A60" s="18"/>
      <c r="B60" s="29"/>
      <c r="C60" s="94"/>
      <c r="D60" s="94"/>
    </row>
    <row r="61" spans="1:4" x14ac:dyDescent="0.2">
      <c r="A61" s="18"/>
      <c r="B61" s="29"/>
      <c r="C61" s="94"/>
      <c r="D61" s="94"/>
    </row>
    <row r="62" spans="1:4" x14ac:dyDescent="0.2">
      <c r="B62" s="29"/>
      <c r="C62" s="94"/>
      <c r="D62" s="94"/>
    </row>
    <row r="63" spans="1:4" x14ac:dyDescent="0.2">
      <c r="B63" s="29"/>
      <c r="C63" s="94"/>
      <c r="D63" s="94"/>
    </row>
    <row r="64" spans="1:4" x14ac:dyDescent="0.2">
      <c r="B64" s="29"/>
      <c r="C64" s="94"/>
      <c r="D64" s="94"/>
    </row>
    <row r="65" spans="1:4" x14ac:dyDescent="0.2">
      <c r="B65" s="29"/>
      <c r="C65" s="94"/>
      <c r="D65" s="94"/>
    </row>
    <row r="66" spans="1:4" x14ac:dyDescent="0.2">
      <c r="C66" s="94"/>
      <c r="D66" s="94"/>
    </row>
    <row r="67" spans="1:4" x14ac:dyDescent="0.2">
      <c r="B67" s="29"/>
      <c r="C67" s="94"/>
      <c r="D67" s="94"/>
    </row>
    <row r="68" spans="1:4" x14ac:dyDescent="0.2">
      <c r="B68" s="29"/>
      <c r="C68" s="94"/>
      <c r="D68" s="94"/>
    </row>
    <row r="72" spans="1:4" x14ac:dyDescent="0.2">
      <c r="A72" s="18"/>
    </row>
    <row r="73" spans="1:4" x14ac:dyDescent="0.2">
      <c r="A73" s="18"/>
    </row>
    <row r="74" spans="1:4" x14ac:dyDescent="0.2">
      <c r="A74" s="94"/>
    </row>
    <row r="75" spans="1:4" x14ac:dyDescent="0.2">
      <c r="A75" s="16"/>
    </row>
    <row r="76" spans="1:4" x14ac:dyDescent="0.2">
      <c r="A76" s="16"/>
      <c r="B76" s="29"/>
      <c r="C76" s="94"/>
      <c r="D76" s="94"/>
    </row>
    <row r="77" spans="1:4" x14ac:dyDescent="0.2">
      <c r="A77" s="16"/>
      <c r="B77" s="29"/>
      <c r="C77" s="94"/>
      <c r="D77" s="94"/>
    </row>
    <row r="78" spans="1:4" x14ac:dyDescent="0.2">
      <c r="A78" s="16"/>
      <c r="B78" s="29"/>
      <c r="C78" s="94"/>
      <c r="D78" s="94"/>
    </row>
    <row r="79" spans="1:4" x14ac:dyDescent="0.2">
      <c r="A79" s="16"/>
      <c r="B79" s="29"/>
      <c r="C79" s="94"/>
      <c r="D79" s="94"/>
    </row>
    <row r="80" spans="1:4" x14ac:dyDescent="0.2">
      <c r="A80" s="16"/>
      <c r="B80" s="29"/>
      <c r="C80" s="94"/>
      <c r="D80" s="94"/>
    </row>
    <row r="81" spans="1:6" x14ac:dyDescent="0.2">
      <c r="A81" s="16"/>
    </row>
    <row r="82" spans="1:6" x14ac:dyDescent="0.2">
      <c r="A82" s="16"/>
      <c r="C82" s="94"/>
      <c r="D82" s="94"/>
    </row>
    <row r="83" spans="1:6" x14ac:dyDescent="0.2">
      <c r="A83" s="16"/>
      <c r="B83" s="29"/>
      <c r="C83" s="94"/>
      <c r="D83" s="94"/>
    </row>
    <row r="84" spans="1:6" x14ac:dyDescent="0.2">
      <c r="A84" s="16"/>
      <c r="B84" s="16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6"/>
      <c r="B89" s="17"/>
      <c r="E89" s="17"/>
      <c r="F89" s="17"/>
    </row>
    <row r="90" spans="1:6" x14ac:dyDescent="0.2">
      <c r="A90" s="17"/>
      <c r="B90" s="17"/>
      <c r="E90" s="17"/>
      <c r="F90" s="17"/>
    </row>
    <row r="91" spans="1:6" x14ac:dyDescent="0.2">
      <c r="A91" s="17"/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6"/>
      <c r="E100" s="17"/>
      <c r="F100" s="17"/>
    </row>
    <row r="101" spans="2:6" x14ac:dyDescent="0.2">
      <c r="B101" s="16"/>
      <c r="E101" s="17"/>
      <c r="F101" s="17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</sheetData>
  <sheetProtection algorithmName="SHA-512" hashValue="3WSXMFZM6JqFJQpV1M7sPzCkMa0HDd01z7KVYs+hWGqT5y5e8dWiupd/IBOQy6hZdYQQ6qGtp+JC/oOm7v8NRQ==" saltValue="yqVeqyLlrlAt9rLvzfRFXw==" spinCount="100000" sheet="1" objects="1" scenarios="1"/>
  <mergeCells count="4">
    <mergeCell ref="B14:F14"/>
    <mergeCell ref="B26:F26"/>
    <mergeCell ref="B41:F41"/>
    <mergeCell ref="F4:F6"/>
  </mergeCells>
  <conditionalFormatting sqref="D17">
    <cfRule type="duplicateValues" dxfId="8" priority="27"/>
    <cfRule type="duplicateValues" dxfId="7" priority="28"/>
  </conditionalFormatting>
  <conditionalFormatting sqref="D20">
    <cfRule type="duplicateValues" dxfId="6" priority="26"/>
  </conditionalFormatting>
  <conditionalFormatting sqref="D29">
    <cfRule type="duplicateValues" dxfId="5" priority="20"/>
    <cfRule type="duplicateValues" dxfId="4" priority="21"/>
  </conditionalFormatting>
  <conditionalFormatting sqref="D31">
    <cfRule type="duplicateValues" dxfId="3" priority="7"/>
  </conditionalFormatting>
  <conditionalFormatting sqref="D32">
    <cfRule type="duplicateValues" dxfId="2" priority="22"/>
    <cfRule type="duplicateValues" dxfId="1" priority="23"/>
  </conditionalFormatting>
  <conditionalFormatting sqref="D37">
    <cfRule type="duplicateValues" dxfId="0" priority="29"/>
  </conditionalFormatting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438C-C2EF-47EF-BC70-2D690494A1BF}">
  <sheetPr codeName="Planilha51"/>
  <dimension ref="A1:G61"/>
  <sheetViews>
    <sheetView showGridLines="0" showRowColHeaders="0" workbookViewId="0">
      <selection activeCell="L22" sqref="L22"/>
    </sheetView>
  </sheetViews>
  <sheetFormatPr defaultRowHeight="15" x14ac:dyDescent="0.25"/>
  <cols>
    <col min="1" max="1" width="3.85546875" customWidth="1"/>
    <col min="2" max="2" width="38" customWidth="1"/>
    <col min="3" max="3" width="21.42578125" hidden="1" customWidth="1"/>
    <col min="4" max="4" width="32.7109375" customWidth="1"/>
    <col min="5" max="5" width="33.28515625" style="141" customWidth="1"/>
    <col min="6" max="6" width="15" customWidth="1"/>
    <col min="7" max="7" width="2.7109375" customWidth="1"/>
  </cols>
  <sheetData>
    <row r="1" spans="2:6" ht="15" customHeight="1" x14ac:dyDescent="0.25"/>
    <row r="2" spans="2:6" ht="15" customHeight="1" thickBot="1" x14ac:dyDescent="0.3">
      <c r="B2" s="141"/>
      <c r="C2" s="142"/>
      <c r="D2" s="142"/>
      <c r="E2" s="143"/>
      <c r="F2" s="144"/>
    </row>
    <row r="3" spans="2:6" ht="15" customHeight="1" thickTop="1" x14ac:dyDescent="0.25">
      <c r="B3" s="141"/>
      <c r="C3" s="142"/>
      <c r="D3" s="142"/>
      <c r="E3" s="143"/>
      <c r="F3" s="500">
        <v>47</v>
      </c>
    </row>
    <row r="4" spans="2:6" ht="15" customHeight="1" x14ac:dyDescent="0.25">
      <c r="B4" s="141"/>
      <c r="C4" s="142"/>
      <c r="D4" s="142"/>
      <c r="E4" s="143"/>
      <c r="F4" s="516"/>
    </row>
    <row r="5" spans="2:6" ht="15" customHeight="1" thickBot="1" x14ac:dyDescent="0.3">
      <c r="B5" s="141"/>
      <c r="C5" s="142"/>
      <c r="D5" s="142"/>
      <c r="E5" s="143"/>
      <c r="F5" s="517"/>
    </row>
    <row r="6" spans="2:6" ht="15" customHeight="1" thickTop="1" x14ac:dyDescent="0.25">
      <c r="B6" s="141"/>
      <c r="C6" s="142"/>
      <c r="D6" s="142"/>
      <c r="E6" s="143"/>
      <c r="F6" s="144"/>
    </row>
    <row r="7" spans="2:6" ht="15" customHeight="1" x14ac:dyDescent="0.25">
      <c r="B7" s="141"/>
      <c r="C7" s="142"/>
      <c r="D7" s="142"/>
      <c r="E7" s="143"/>
      <c r="F7" s="144"/>
    </row>
    <row r="8" spans="2:6" x14ac:dyDescent="0.25">
      <c r="B8" s="141"/>
      <c r="C8" s="142"/>
      <c r="D8" s="142"/>
      <c r="E8" s="143"/>
      <c r="F8" s="144"/>
    </row>
    <row r="9" spans="2:6" ht="15.75" thickBot="1" x14ac:dyDescent="0.3">
      <c r="B9" s="145" t="s">
        <v>693</v>
      </c>
      <c r="C9" s="142"/>
      <c r="D9" s="142"/>
      <c r="E9" s="143"/>
      <c r="F9" s="144"/>
    </row>
    <row r="10" spans="2:6" ht="16.5" customHeight="1" x14ac:dyDescent="0.25">
      <c r="B10" s="160" t="s">
        <v>1383</v>
      </c>
      <c r="C10" s="142"/>
      <c r="D10" s="142"/>
      <c r="E10" s="143"/>
      <c r="F10" s="144"/>
    </row>
    <row r="11" spans="2:6" ht="20.25" customHeight="1" x14ac:dyDescent="0.25">
      <c r="B11" s="161" t="s">
        <v>1377</v>
      </c>
      <c r="C11" s="142"/>
      <c r="D11" s="142"/>
      <c r="E11" s="143"/>
      <c r="F11" s="144"/>
    </row>
    <row r="12" spans="2:6" x14ac:dyDescent="0.25">
      <c r="B12" s="141"/>
      <c r="C12" s="142"/>
      <c r="D12" s="142"/>
      <c r="E12" s="143"/>
      <c r="F12" s="144"/>
    </row>
    <row r="13" spans="2:6" ht="16.5" thickBot="1" x14ac:dyDescent="0.3">
      <c r="B13" s="530" t="s">
        <v>235</v>
      </c>
      <c r="C13" s="531"/>
      <c r="D13" s="531"/>
      <c r="E13" s="531"/>
      <c r="F13" s="531"/>
    </row>
    <row r="14" spans="2:6" ht="15.75" thickBot="1" x14ac:dyDescent="0.3">
      <c r="B14" s="150" t="s">
        <v>236</v>
      </c>
      <c r="C14" s="151"/>
      <c r="D14" s="151"/>
      <c r="E14" s="152" t="s">
        <v>237</v>
      </c>
      <c r="F14" s="153" t="s">
        <v>238</v>
      </c>
    </row>
    <row r="15" spans="2:6" x14ac:dyDescent="0.25">
      <c r="B15" s="83" t="s">
        <v>661</v>
      </c>
      <c r="C15" s="340"/>
      <c r="D15" s="207" t="s">
        <v>710</v>
      </c>
      <c r="E15" s="375"/>
      <c r="F15" s="376"/>
    </row>
    <row r="16" spans="2:6" x14ac:dyDescent="0.25">
      <c r="B16" s="55" t="s">
        <v>1060</v>
      </c>
      <c r="C16" s="342"/>
      <c r="D16" s="208" t="s">
        <v>711</v>
      </c>
      <c r="E16" s="377" t="s">
        <v>683</v>
      </c>
      <c r="F16" s="378"/>
    </row>
    <row r="17" spans="2:6" x14ac:dyDescent="0.25">
      <c r="B17" s="55" t="s">
        <v>1060</v>
      </c>
      <c r="C17" s="342"/>
      <c r="D17" s="208" t="s">
        <v>712</v>
      </c>
      <c r="E17" s="377" t="s">
        <v>684</v>
      </c>
      <c r="F17" s="378"/>
    </row>
    <row r="18" spans="2:6" x14ac:dyDescent="0.25">
      <c r="B18" s="55" t="s">
        <v>662</v>
      </c>
      <c r="C18" s="342"/>
      <c r="D18" s="208" t="s">
        <v>697</v>
      </c>
      <c r="E18" s="377"/>
      <c r="F18" s="378"/>
    </row>
    <row r="19" spans="2:6" x14ac:dyDescent="0.25">
      <c r="B19" s="55" t="s">
        <v>988</v>
      </c>
      <c r="C19" s="342"/>
      <c r="D19" s="208" t="s">
        <v>713</v>
      </c>
      <c r="E19" s="377"/>
      <c r="F19" s="378"/>
    </row>
    <row r="20" spans="2:6" x14ac:dyDescent="0.25">
      <c r="B20" s="55" t="s">
        <v>258</v>
      </c>
      <c r="C20" s="342"/>
      <c r="D20" s="208" t="s">
        <v>604</v>
      </c>
      <c r="E20" s="377" t="s">
        <v>681</v>
      </c>
      <c r="F20" s="378"/>
    </row>
    <row r="21" spans="2:6" x14ac:dyDescent="0.25">
      <c r="B21" s="55" t="s">
        <v>258</v>
      </c>
      <c r="C21" s="342"/>
      <c r="D21" s="208" t="s">
        <v>604</v>
      </c>
      <c r="E21" s="377" t="s">
        <v>681</v>
      </c>
      <c r="F21" s="378"/>
    </row>
    <row r="22" spans="2:6" x14ac:dyDescent="0.25">
      <c r="B22" s="55" t="s">
        <v>292</v>
      </c>
      <c r="C22" s="342"/>
      <c r="D22" s="208" t="s">
        <v>455</v>
      </c>
      <c r="E22" s="377" t="s">
        <v>687</v>
      </c>
      <c r="F22" s="378"/>
    </row>
    <row r="23" spans="2:6" x14ac:dyDescent="0.25">
      <c r="B23" s="55" t="s">
        <v>258</v>
      </c>
      <c r="C23" s="342"/>
      <c r="D23" s="208" t="s">
        <v>604</v>
      </c>
      <c r="E23" s="377" t="s">
        <v>681</v>
      </c>
      <c r="F23" s="378"/>
    </row>
    <row r="24" spans="2:6" x14ac:dyDescent="0.25">
      <c r="B24" s="55" t="s">
        <v>611</v>
      </c>
      <c r="C24" s="342"/>
      <c r="D24" s="208" t="s">
        <v>456</v>
      </c>
      <c r="E24" s="377" t="s">
        <v>689</v>
      </c>
      <c r="F24" s="378"/>
    </row>
    <row r="25" spans="2:6" x14ac:dyDescent="0.25">
      <c r="B25" s="55" t="s">
        <v>980</v>
      </c>
      <c r="C25" s="342"/>
      <c r="D25" s="208" t="s">
        <v>715</v>
      </c>
      <c r="E25" s="377" t="s">
        <v>688</v>
      </c>
      <c r="F25" s="378"/>
    </row>
    <row r="26" spans="2:6" x14ac:dyDescent="0.25">
      <c r="B26" s="55" t="s">
        <v>258</v>
      </c>
      <c r="C26" s="342"/>
      <c r="D26" s="208" t="s">
        <v>604</v>
      </c>
      <c r="E26" s="377" t="s">
        <v>681</v>
      </c>
      <c r="F26" s="378"/>
    </row>
    <row r="27" spans="2:6" x14ac:dyDescent="0.25">
      <c r="B27" s="55" t="s">
        <v>322</v>
      </c>
      <c r="C27" s="342"/>
      <c r="D27" s="208" t="s">
        <v>468</v>
      </c>
      <c r="E27" s="377" t="s">
        <v>682</v>
      </c>
      <c r="F27" s="378"/>
    </row>
    <row r="28" spans="2:6" x14ac:dyDescent="0.25">
      <c r="B28" s="55" t="s">
        <v>322</v>
      </c>
      <c r="C28" s="342"/>
      <c r="D28" s="208" t="s">
        <v>468</v>
      </c>
      <c r="E28" s="377" t="s">
        <v>682</v>
      </c>
      <c r="F28" s="378"/>
    </row>
    <row r="29" spans="2:6" x14ac:dyDescent="0.25">
      <c r="B29" s="55" t="s">
        <v>321</v>
      </c>
      <c r="C29" s="342"/>
      <c r="D29" s="208" t="s">
        <v>469</v>
      </c>
      <c r="E29" s="377" t="s">
        <v>685</v>
      </c>
      <c r="F29" s="378"/>
    </row>
    <row r="30" spans="2:6" x14ac:dyDescent="0.25">
      <c r="B30" s="55" t="s">
        <v>663</v>
      </c>
      <c r="C30" s="342"/>
      <c r="D30" s="208" t="s">
        <v>698</v>
      </c>
      <c r="E30" s="377"/>
      <c r="F30" s="378"/>
    </row>
    <row r="31" spans="2:6" ht="15.75" thickBot="1" x14ac:dyDescent="0.3">
      <c r="B31" s="68" t="s">
        <v>329</v>
      </c>
      <c r="C31" s="354"/>
      <c r="D31" s="209" t="s">
        <v>467</v>
      </c>
      <c r="E31" s="379" t="s">
        <v>686</v>
      </c>
      <c r="F31" s="380"/>
    </row>
    <row r="32" spans="2:6" x14ac:dyDescent="0.25">
      <c r="B32" s="146"/>
      <c r="C32" s="147"/>
      <c r="D32" s="147"/>
      <c r="E32" s="148"/>
      <c r="F32" s="149"/>
    </row>
    <row r="33" spans="2:6" ht="16.5" thickBot="1" x14ac:dyDescent="0.3">
      <c r="B33" s="530" t="s">
        <v>245</v>
      </c>
      <c r="C33" s="531"/>
      <c r="D33" s="531"/>
      <c r="E33" s="531"/>
      <c r="F33" s="531"/>
    </row>
    <row r="34" spans="2:6" ht="15.75" thickBot="1" x14ac:dyDescent="0.3">
      <c r="B34" s="150" t="s">
        <v>236</v>
      </c>
      <c r="C34" s="151"/>
      <c r="D34" s="151"/>
      <c r="E34" s="152" t="s">
        <v>237</v>
      </c>
      <c r="F34" s="153" t="s">
        <v>238</v>
      </c>
    </row>
    <row r="35" spans="2:6" ht="18.75" customHeight="1" x14ac:dyDescent="0.25">
      <c r="B35" s="83" t="s">
        <v>240</v>
      </c>
      <c r="C35" s="340"/>
      <c r="D35" s="154" t="s">
        <v>495</v>
      </c>
      <c r="E35" s="381"/>
      <c r="F35" s="155">
        <v>8000</v>
      </c>
    </row>
    <row r="36" spans="2:6" ht="18.75" customHeight="1" x14ac:dyDescent="0.25">
      <c r="B36" s="55" t="s">
        <v>327</v>
      </c>
      <c r="C36" s="342"/>
      <c r="D36" s="156" t="s">
        <v>484</v>
      </c>
      <c r="E36" s="157" t="s">
        <v>664</v>
      </c>
      <c r="F36" s="382">
        <v>8000</v>
      </c>
    </row>
    <row r="37" spans="2:6" ht="26.25" customHeight="1" x14ac:dyDescent="0.25">
      <c r="B37" s="55" t="s">
        <v>332</v>
      </c>
      <c r="C37" s="342"/>
      <c r="D37" s="156" t="s">
        <v>437</v>
      </c>
      <c r="E37" s="157" t="s">
        <v>665</v>
      </c>
      <c r="F37" s="382">
        <v>8000</v>
      </c>
    </row>
    <row r="38" spans="2:6" ht="26.25" customHeight="1" x14ac:dyDescent="0.25">
      <c r="B38" s="55" t="s">
        <v>332</v>
      </c>
      <c r="C38" s="342"/>
      <c r="D38" s="156" t="s">
        <v>436</v>
      </c>
      <c r="E38" s="157" t="s">
        <v>666</v>
      </c>
      <c r="F38" s="382">
        <v>8000</v>
      </c>
    </row>
    <row r="39" spans="2:6" ht="23.25" customHeight="1" x14ac:dyDescent="0.25">
      <c r="B39" s="55" t="s">
        <v>332</v>
      </c>
      <c r="C39" s="342"/>
      <c r="D39" s="156" t="s">
        <v>550</v>
      </c>
      <c r="E39" s="157" t="s">
        <v>667</v>
      </c>
      <c r="F39" s="382">
        <v>8000</v>
      </c>
    </row>
    <row r="40" spans="2:6" x14ac:dyDescent="0.25">
      <c r="B40" s="55" t="s">
        <v>334</v>
      </c>
      <c r="C40" s="342"/>
      <c r="D40" s="156" t="s">
        <v>709</v>
      </c>
      <c r="E40" s="157"/>
      <c r="F40" s="382">
        <v>8000</v>
      </c>
    </row>
    <row r="41" spans="2:6" x14ac:dyDescent="0.25">
      <c r="B41" s="55" t="s">
        <v>668</v>
      </c>
      <c r="C41" s="342"/>
      <c r="D41" s="156" t="s">
        <v>714</v>
      </c>
      <c r="E41" s="157"/>
      <c r="F41" s="382">
        <v>8000</v>
      </c>
    </row>
    <row r="42" spans="2:6" x14ac:dyDescent="0.25">
      <c r="B42" s="55" t="s">
        <v>835</v>
      </c>
      <c r="C42" s="342"/>
      <c r="D42" s="156" t="s">
        <v>716</v>
      </c>
      <c r="E42" s="157" t="s">
        <v>669</v>
      </c>
      <c r="F42" s="382">
        <v>8000</v>
      </c>
    </row>
    <row r="43" spans="2:6" x14ac:dyDescent="0.25">
      <c r="B43" s="55" t="s">
        <v>336</v>
      </c>
      <c r="C43" s="342"/>
      <c r="D43" s="156" t="s">
        <v>553</v>
      </c>
      <c r="E43" s="157" t="s">
        <v>670</v>
      </c>
      <c r="F43" s="382">
        <v>8000</v>
      </c>
    </row>
    <row r="44" spans="2:6" x14ac:dyDescent="0.25">
      <c r="B44" s="55" t="s">
        <v>315</v>
      </c>
      <c r="C44" s="342"/>
      <c r="D44" s="156" t="s">
        <v>717</v>
      </c>
      <c r="E44" s="157"/>
      <c r="F44" s="382">
        <v>16000</v>
      </c>
    </row>
    <row r="45" spans="2:6" x14ac:dyDescent="0.25">
      <c r="B45" s="55" t="s">
        <v>331</v>
      </c>
      <c r="C45" s="342"/>
      <c r="D45" s="156" t="s">
        <v>440</v>
      </c>
      <c r="E45" s="157"/>
      <c r="F45" s="382">
        <v>16000</v>
      </c>
    </row>
    <row r="46" spans="2:6" x14ac:dyDescent="0.25">
      <c r="B46" s="55" t="s">
        <v>317</v>
      </c>
      <c r="C46" s="342"/>
      <c r="D46" s="156" t="s">
        <v>702</v>
      </c>
      <c r="E46" s="157" t="s">
        <v>672</v>
      </c>
      <c r="F46" s="382">
        <v>16000</v>
      </c>
    </row>
    <row r="47" spans="2:6" x14ac:dyDescent="0.25">
      <c r="B47" s="55" t="s">
        <v>673</v>
      </c>
      <c r="C47" s="342"/>
      <c r="D47" s="156" t="s">
        <v>703</v>
      </c>
      <c r="E47" s="157" t="s">
        <v>674</v>
      </c>
      <c r="F47" s="383"/>
    </row>
    <row r="48" spans="2:6" ht="15.75" thickBot="1" x14ac:dyDescent="0.3">
      <c r="B48" s="68" t="s">
        <v>786</v>
      </c>
      <c r="C48" s="354"/>
      <c r="D48" s="213" t="s">
        <v>719</v>
      </c>
      <c r="E48" s="384" t="s">
        <v>675</v>
      </c>
      <c r="F48" s="385"/>
    </row>
    <row r="49" spans="1:7" x14ac:dyDescent="0.25">
      <c r="B49" s="42"/>
      <c r="C49" s="158"/>
      <c r="D49" s="158"/>
      <c r="E49" s="143"/>
      <c r="F49" s="144"/>
    </row>
    <row r="50" spans="1:7" ht="16.5" thickBot="1" x14ac:dyDescent="0.3">
      <c r="B50" s="530" t="s">
        <v>252</v>
      </c>
      <c r="C50" s="531"/>
      <c r="D50" s="531"/>
      <c r="E50" s="531"/>
      <c r="F50" s="531"/>
    </row>
    <row r="51" spans="1:7" ht="15.75" thickBot="1" x14ac:dyDescent="0.3">
      <c r="A51" s="142"/>
      <c r="B51" s="150" t="s">
        <v>236</v>
      </c>
      <c r="C51" s="151"/>
      <c r="D51" s="151"/>
      <c r="E51" s="152" t="s">
        <v>237</v>
      </c>
      <c r="F51" s="153" t="s">
        <v>238</v>
      </c>
    </row>
    <row r="52" spans="1:7" x14ac:dyDescent="0.25">
      <c r="A52" s="142"/>
      <c r="B52" s="83" t="s">
        <v>319</v>
      </c>
      <c r="C52" s="340"/>
      <c r="D52" s="210" t="s">
        <v>477</v>
      </c>
      <c r="E52" s="375"/>
      <c r="F52" s="376"/>
    </row>
    <row r="53" spans="1:7" x14ac:dyDescent="0.25">
      <c r="A53" s="142"/>
      <c r="B53" s="55" t="s">
        <v>330</v>
      </c>
      <c r="C53" s="342"/>
      <c r="D53" s="211" t="s">
        <v>489</v>
      </c>
      <c r="E53" s="377"/>
      <c r="F53" s="378"/>
    </row>
    <row r="54" spans="1:7" x14ac:dyDescent="0.25">
      <c r="A54" s="142"/>
      <c r="B54" s="55" t="s">
        <v>363</v>
      </c>
      <c r="C54" s="342"/>
      <c r="D54" s="211" t="s">
        <v>554</v>
      </c>
      <c r="E54" s="377"/>
      <c r="F54" s="378">
        <v>24000</v>
      </c>
    </row>
    <row r="55" spans="1:7" x14ac:dyDescent="0.25">
      <c r="A55" s="142"/>
      <c r="B55" s="55" t="s">
        <v>1060</v>
      </c>
      <c r="C55" s="342"/>
      <c r="D55" s="211" t="s">
        <v>721</v>
      </c>
      <c r="E55" s="377" t="s">
        <v>694</v>
      </c>
      <c r="F55" s="378"/>
    </row>
    <row r="56" spans="1:7" x14ac:dyDescent="0.25">
      <c r="A56" s="142"/>
      <c r="B56" s="55" t="s">
        <v>680</v>
      </c>
      <c r="C56" s="342"/>
      <c r="D56" s="211" t="s">
        <v>704</v>
      </c>
      <c r="E56" s="377" t="s">
        <v>676</v>
      </c>
      <c r="F56" s="378"/>
    </row>
    <row r="57" spans="1:7" x14ac:dyDescent="0.25">
      <c r="A57" s="142"/>
      <c r="B57" s="55" t="s">
        <v>1060</v>
      </c>
      <c r="C57" s="342"/>
      <c r="D57" s="211" t="s">
        <v>720</v>
      </c>
      <c r="E57" s="377" t="s">
        <v>677</v>
      </c>
      <c r="F57" s="378"/>
    </row>
    <row r="58" spans="1:7" x14ac:dyDescent="0.25">
      <c r="A58" s="142"/>
      <c r="B58" s="55" t="s">
        <v>680</v>
      </c>
      <c r="C58" s="342"/>
      <c r="D58" s="211" t="s">
        <v>705</v>
      </c>
      <c r="E58" s="377" t="s">
        <v>678</v>
      </c>
      <c r="F58" s="378"/>
    </row>
    <row r="59" spans="1:7" x14ac:dyDescent="0.25">
      <c r="A59" s="142"/>
      <c r="B59" s="55" t="s">
        <v>680</v>
      </c>
      <c r="C59" s="342"/>
      <c r="D59" s="211" t="s">
        <v>706</v>
      </c>
      <c r="E59" s="386" t="s">
        <v>679</v>
      </c>
      <c r="F59" s="378"/>
      <c r="G59" s="159"/>
    </row>
    <row r="60" spans="1:7" x14ac:dyDescent="0.25">
      <c r="A60" s="142"/>
      <c r="B60" s="55" t="s">
        <v>1060</v>
      </c>
      <c r="C60" s="342"/>
      <c r="D60" s="211" t="s">
        <v>721</v>
      </c>
      <c r="E60" s="386"/>
      <c r="F60" s="378"/>
      <c r="G60" s="159"/>
    </row>
    <row r="61" spans="1:7" ht="15.75" thickBot="1" x14ac:dyDescent="0.3">
      <c r="B61" s="68" t="s">
        <v>1101</v>
      </c>
      <c r="C61" s="354"/>
      <c r="D61" s="212"/>
      <c r="E61" s="379"/>
      <c r="F61" s="380"/>
    </row>
  </sheetData>
  <sheetProtection algorithmName="SHA-512" hashValue="Lg0NrjQZ9UJCoeyvymGpxSVbvJGMUVroijvFrj3IQ/3qenVOaA+PWGRO24vccHkJlcQz7LDt0VgWILMmvP2CjA==" saltValue="+lJ1fUYM9ZS79mgaw0T9VA==" spinCount="100000" sheet="1" objects="1" scenarios="1"/>
  <mergeCells count="4">
    <mergeCell ref="F3:F5"/>
    <mergeCell ref="B13:F13"/>
    <mergeCell ref="B33:F33"/>
    <mergeCell ref="B50:F50"/>
  </mergeCells>
  <printOptions horizontalCentered="1"/>
  <pageMargins left="0" right="0" top="0.78740157480314965" bottom="0" header="0.31496062992125984" footer="0.31496062992125984"/>
  <pageSetup paperSize="9" scale="72" orientation="portrait" verticalDpi="0" r:id="rId1"/>
  <rowBreaks count="2" manualBreakCount="2">
    <brk id="62" max="6" man="1"/>
    <brk id="124" max="6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963B-4EC0-4012-B3FD-87391883A0F7}">
  <sheetPr codeName="Planilha52"/>
  <dimension ref="A1:G338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85546875" style="14" customWidth="1"/>
    <col min="3" max="3" width="15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48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798</v>
      </c>
    </row>
    <row r="10" spans="1:7" ht="15" customHeight="1" x14ac:dyDescent="0.2">
      <c r="B10" s="92" t="s">
        <v>798</v>
      </c>
    </row>
    <row r="11" spans="1:7" ht="15" customHeight="1" x14ac:dyDescent="0.2">
      <c r="B11" s="92" t="s">
        <v>1384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256</v>
      </c>
      <c r="C16" s="340"/>
      <c r="D16" s="341" t="s">
        <v>461</v>
      </c>
      <c r="E16" s="332"/>
      <c r="F16" s="317"/>
      <c r="G16" s="15"/>
    </row>
    <row r="17" spans="1:7" ht="15" customHeight="1" x14ac:dyDescent="0.2">
      <c r="A17" s="18"/>
      <c r="B17" s="55" t="s">
        <v>253</v>
      </c>
      <c r="C17" s="342"/>
      <c r="D17" s="343" t="s">
        <v>1048</v>
      </c>
      <c r="E17" s="333" t="s">
        <v>752</v>
      </c>
      <c r="F17" s="335"/>
      <c r="G17" s="15"/>
    </row>
    <row r="18" spans="1:7" ht="15" customHeight="1" x14ac:dyDescent="0.2">
      <c r="A18" s="18"/>
      <c r="B18" s="55" t="s">
        <v>1101</v>
      </c>
      <c r="C18" s="342"/>
      <c r="D18" s="343" t="s">
        <v>1101</v>
      </c>
      <c r="E18" s="403"/>
      <c r="F18" s="338"/>
    </row>
    <row r="19" spans="1:7" ht="15" customHeight="1" x14ac:dyDescent="0.2">
      <c r="A19" s="18"/>
      <c r="B19" s="55" t="s">
        <v>1101</v>
      </c>
      <c r="C19" s="342"/>
      <c r="D19" s="343"/>
      <c r="E19" s="402"/>
      <c r="F19" s="338"/>
    </row>
    <row r="20" spans="1:7" ht="15" customHeight="1" x14ac:dyDescent="0.2">
      <c r="A20" s="18"/>
      <c r="B20" s="55" t="s">
        <v>1101</v>
      </c>
      <c r="C20" s="342"/>
      <c r="D20" s="343"/>
      <c r="E20" s="402"/>
      <c r="F20" s="338"/>
    </row>
    <row r="21" spans="1:7" ht="15" customHeight="1" thickBot="1" x14ac:dyDescent="0.25">
      <c r="A21" s="18"/>
      <c r="B21" s="68" t="s">
        <v>1101</v>
      </c>
      <c r="C21" s="354"/>
      <c r="D21" s="345"/>
      <c r="E21" s="334"/>
      <c r="F21" s="339"/>
    </row>
    <row r="22" spans="1:7" ht="15" customHeight="1" x14ac:dyDescent="0.2">
      <c r="A22" s="18"/>
      <c r="B22" s="29"/>
      <c r="C22" s="94"/>
      <c r="D22" s="94"/>
    </row>
    <row r="23" spans="1:7" ht="15" customHeight="1" thickBot="1" x14ac:dyDescent="0.25">
      <c r="A23" s="18"/>
      <c r="B23" s="514" t="s">
        <v>245</v>
      </c>
      <c r="C23" s="515"/>
      <c r="D23" s="515"/>
      <c r="E23" s="515"/>
      <c r="F23" s="515"/>
    </row>
    <row r="24" spans="1:7" ht="15" customHeight="1" thickBot="1" x14ac:dyDescent="0.25">
      <c r="A24" s="18"/>
      <c r="B24" s="22" t="s">
        <v>236</v>
      </c>
      <c r="C24" s="23"/>
      <c r="D24" s="23" t="s">
        <v>597</v>
      </c>
      <c r="E24" s="23" t="s">
        <v>237</v>
      </c>
      <c r="F24" s="24" t="s">
        <v>238</v>
      </c>
    </row>
    <row r="25" spans="1:7" ht="15" customHeight="1" x14ac:dyDescent="0.2">
      <c r="A25" s="18"/>
      <c r="B25" s="83" t="s">
        <v>240</v>
      </c>
      <c r="C25" s="340"/>
      <c r="D25" s="341" t="s">
        <v>949</v>
      </c>
      <c r="E25" s="332"/>
      <c r="F25" s="317">
        <v>4000</v>
      </c>
    </row>
    <row r="26" spans="1:7" ht="15" customHeight="1" x14ac:dyDescent="0.2">
      <c r="A26" s="18"/>
      <c r="B26" s="55" t="s">
        <v>240</v>
      </c>
      <c r="C26" s="342"/>
      <c r="D26" s="343" t="s">
        <v>576</v>
      </c>
      <c r="E26" s="333"/>
      <c r="F26" s="335">
        <v>4000</v>
      </c>
    </row>
    <row r="27" spans="1:7" ht="15" customHeight="1" x14ac:dyDescent="0.2">
      <c r="A27" s="18"/>
      <c r="B27" s="55" t="s">
        <v>241</v>
      </c>
      <c r="C27" s="342"/>
      <c r="D27" s="343" t="s">
        <v>583</v>
      </c>
      <c r="E27" s="333"/>
      <c r="F27" s="335">
        <v>4000</v>
      </c>
    </row>
    <row r="28" spans="1:7" ht="15" customHeight="1" x14ac:dyDescent="0.2">
      <c r="A28" s="18"/>
      <c r="B28" s="55" t="s">
        <v>651</v>
      </c>
      <c r="C28" s="342"/>
      <c r="D28" s="343" t="s">
        <v>1051</v>
      </c>
      <c r="E28" s="333"/>
      <c r="F28" s="335">
        <v>8000</v>
      </c>
    </row>
    <row r="29" spans="1:7" ht="15" customHeight="1" x14ac:dyDescent="0.2">
      <c r="A29" s="18"/>
      <c r="B29" s="55" t="s">
        <v>651</v>
      </c>
      <c r="C29" s="342"/>
      <c r="D29" s="343" t="s">
        <v>1050</v>
      </c>
      <c r="E29" s="333"/>
      <c r="F29" s="335">
        <v>8000</v>
      </c>
    </row>
    <row r="30" spans="1:7" ht="15" customHeight="1" x14ac:dyDescent="0.2">
      <c r="A30" s="18"/>
      <c r="B30" s="55" t="s">
        <v>246</v>
      </c>
      <c r="C30" s="342"/>
      <c r="D30" s="343" t="s">
        <v>595</v>
      </c>
      <c r="E30" s="333"/>
      <c r="F30" s="335"/>
    </row>
    <row r="31" spans="1:7" ht="15" customHeight="1" x14ac:dyDescent="0.2">
      <c r="A31" s="18"/>
      <c r="B31" s="55" t="s">
        <v>753</v>
      </c>
      <c r="C31" s="342"/>
      <c r="D31" s="343" t="s">
        <v>1053</v>
      </c>
      <c r="E31" s="333"/>
      <c r="F31" s="338"/>
    </row>
    <row r="32" spans="1:7" ht="15" customHeight="1" x14ac:dyDescent="0.2">
      <c r="A32" s="18"/>
      <c r="B32" s="55" t="s">
        <v>359</v>
      </c>
      <c r="C32" s="342"/>
      <c r="D32" s="343" t="s">
        <v>502</v>
      </c>
      <c r="E32" s="333"/>
      <c r="F32" s="338"/>
      <c r="G32" s="15"/>
    </row>
    <row r="33" spans="1:7" ht="15" customHeight="1" x14ac:dyDescent="0.2">
      <c r="A33" s="18"/>
      <c r="B33" s="55" t="s">
        <v>652</v>
      </c>
      <c r="C33" s="342"/>
      <c r="D33" s="343" t="s">
        <v>518</v>
      </c>
      <c r="E33" s="333"/>
      <c r="F33" s="338"/>
      <c r="G33" s="15"/>
    </row>
    <row r="34" spans="1:7" ht="15" customHeight="1" x14ac:dyDescent="0.2">
      <c r="A34" s="18"/>
      <c r="B34" s="55" t="s">
        <v>286</v>
      </c>
      <c r="C34" s="342"/>
      <c r="D34" s="343" t="s">
        <v>1047</v>
      </c>
      <c r="E34" s="333" t="s">
        <v>754</v>
      </c>
      <c r="F34" s="338"/>
      <c r="G34" s="15"/>
    </row>
    <row r="35" spans="1:7" ht="15" customHeight="1" x14ac:dyDescent="0.2">
      <c r="A35" s="18"/>
      <c r="B35" s="55" t="s">
        <v>794</v>
      </c>
      <c r="C35" s="342"/>
      <c r="D35" s="343" t="s">
        <v>954</v>
      </c>
      <c r="E35" s="333" t="s">
        <v>795</v>
      </c>
      <c r="F35" s="335">
        <v>4000</v>
      </c>
      <c r="G35" s="15"/>
    </row>
    <row r="36" spans="1:7" ht="15" customHeight="1" x14ac:dyDescent="0.2">
      <c r="A36" s="18"/>
      <c r="B36" s="55" t="s">
        <v>794</v>
      </c>
      <c r="C36" s="342"/>
      <c r="D36" s="343" t="s">
        <v>952</v>
      </c>
      <c r="E36" s="333" t="s">
        <v>796</v>
      </c>
      <c r="F36" s="335">
        <v>4000</v>
      </c>
      <c r="G36" s="15"/>
    </row>
    <row r="37" spans="1:7" ht="15" customHeight="1" x14ac:dyDescent="0.2">
      <c r="A37" s="18"/>
      <c r="B37" s="55" t="s">
        <v>794</v>
      </c>
      <c r="C37" s="342"/>
      <c r="D37" s="343" t="s">
        <v>953</v>
      </c>
      <c r="E37" s="333" t="s">
        <v>797</v>
      </c>
      <c r="F37" s="335">
        <v>4000</v>
      </c>
      <c r="G37" s="15"/>
    </row>
    <row r="38" spans="1:7" ht="15" customHeight="1" thickBot="1" x14ac:dyDescent="0.25">
      <c r="A38" s="18"/>
      <c r="B38" s="68" t="s">
        <v>1101</v>
      </c>
      <c r="C38" s="354"/>
      <c r="D38" s="344"/>
      <c r="E38" s="339"/>
      <c r="F38" s="336"/>
      <c r="G38" s="15"/>
    </row>
    <row r="39" spans="1:7" ht="15" customHeight="1" x14ac:dyDescent="0.2">
      <c r="A39" s="18"/>
      <c r="B39" s="32"/>
      <c r="C39" s="32"/>
      <c r="D39" s="32"/>
      <c r="G39" s="15"/>
    </row>
    <row r="40" spans="1:7" ht="15" customHeight="1" thickBot="1" x14ac:dyDescent="0.25">
      <c r="A40" s="18"/>
      <c r="B40" s="514" t="s">
        <v>252</v>
      </c>
      <c r="C40" s="515"/>
      <c r="D40" s="515"/>
      <c r="E40" s="515"/>
      <c r="F40" s="515"/>
    </row>
    <row r="41" spans="1:7" ht="15" customHeight="1" thickBot="1" x14ac:dyDescent="0.25">
      <c r="A41" s="18"/>
      <c r="B41" s="22" t="s">
        <v>236</v>
      </c>
      <c r="C41" s="23"/>
      <c r="D41" s="23" t="s">
        <v>597</v>
      </c>
      <c r="E41" s="23" t="s">
        <v>237</v>
      </c>
      <c r="F41" s="24" t="s">
        <v>238</v>
      </c>
    </row>
    <row r="42" spans="1:7" ht="15" customHeight="1" x14ac:dyDescent="0.2">
      <c r="A42" s="18"/>
      <c r="B42" s="83" t="s">
        <v>319</v>
      </c>
      <c r="C42" s="340"/>
      <c r="D42" s="341" t="s">
        <v>447</v>
      </c>
      <c r="E42" s="332"/>
      <c r="F42" s="337"/>
    </row>
    <row r="43" spans="1:7" ht="15" customHeight="1" x14ac:dyDescent="0.2">
      <c r="A43" s="18"/>
      <c r="B43" s="55" t="s">
        <v>799</v>
      </c>
      <c r="C43" s="342"/>
      <c r="D43" s="343" t="s">
        <v>951</v>
      </c>
      <c r="E43" s="333"/>
      <c r="F43" s="338"/>
    </row>
    <row r="44" spans="1:7" ht="15" customHeight="1" x14ac:dyDescent="0.2">
      <c r="A44" s="18"/>
      <c r="B44" s="55" t="s">
        <v>799</v>
      </c>
      <c r="C44" s="342"/>
      <c r="D44" s="343" t="s">
        <v>950</v>
      </c>
      <c r="E44" s="333" t="s">
        <v>800</v>
      </c>
      <c r="F44" s="338"/>
    </row>
    <row r="45" spans="1:7" ht="15" customHeight="1" thickBot="1" x14ac:dyDescent="0.25">
      <c r="A45" s="18"/>
      <c r="B45" s="68" t="s">
        <v>1101</v>
      </c>
      <c r="C45" s="354"/>
      <c r="D45" s="346"/>
      <c r="E45" s="339"/>
      <c r="F45" s="339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B56" s="29"/>
      <c r="C56" s="94"/>
      <c r="D56" s="94"/>
    </row>
    <row r="57" spans="1:4" x14ac:dyDescent="0.2">
      <c r="B57" s="29"/>
      <c r="C57" s="94"/>
      <c r="D57" s="94"/>
    </row>
    <row r="58" spans="1:4" x14ac:dyDescent="0.2">
      <c r="B58" s="29"/>
      <c r="C58" s="94"/>
      <c r="D58" s="94"/>
    </row>
    <row r="59" spans="1:4" x14ac:dyDescent="0.2">
      <c r="B59" s="29"/>
      <c r="C59" s="94"/>
      <c r="D59" s="94"/>
    </row>
    <row r="60" spans="1:4" x14ac:dyDescent="0.2">
      <c r="B60" s="29"/>
      <c r="C60" s="94"/>
      <c r="D60" s="94"/>
    </row>
    <row r="61" spans="1:4" x14ac:dyDescent="0.2">
      <c r="B61" s="29"/>
      <c r="C61" s="94"/>
      <c r="D61" s="94"/>
    </row>
    <row r="62" spans="1:4" x14ac:dyDescent="0.2">
      <c r="B62" s="29"/>
      <c r="C62" s="94"/>
      <c r="D62" s="94"/>
    </row>
    <row r="63" spans="1:4" x14ac:dyDescent="0.2">
      <c r="B63" s="29"/>
      <c r="C63" s="94"/>
      <c r="D63" s="94"/>
    </row>
    <row r="64" spans="1:4" x14ac:dyDescent="0.2">
      <c r="C64" s="94"/>
      <c r="D64" s="94"/>
    </row>
    <row r="65" spans="1:4" x14ac:dyDescent="0.2">
      <c r="B65" s="29"/>
      <c r="C65" s="94"/>
      <c r="D65" s="94"/>
    </row>
    <row r="66" spans="1:4" x14ac:dyDescent="0.2">
      <c r="A66" s="18"/>
      <c r="B66" s="29"/>
      <c r="C66" s="94"/>
      <c r="D66" s="94"/>
    </row>
    <row r="67" spans="1:4" x14ac:dyDescent="0.2">
      <c r="A67" s="18"/>
    </row>
    <row r="68" spans="1:4" x14ac:dyDescent="0.2">
      <c r="A68" s="94"/>
    </row>
    <row r="69" spans="1:4" x14ac:dyDescent="0.2">
      <c r="A69" s="16"/>
    </row>
    <row r="70" spans="1:4" x14ac:dyDescent="0.2">
      <c r="A70" s="16"/>
    </row>
    <row r="71" spans="1:4" x14ac:dyDescent="0.2">
      <c r="A71" s="16"/>
    </row>
    <row r="72" spans="1:4" x14ac:dyDescent="0.2">
      <c r="A72" s="16"/>
    </row>
    <row r="73" spans="1:4" x14ac:dyDescent="0.2">
      <c r="A73" s="16"/>
    </row>
    <row r="74" spans="1:4" x14ac:dyDescent="0.2">
      <c r="A74" s="16"/>
      <c r="B74" s="29"/>
      <c r="C74" s="94"/>
      <c r="D74" s="94"/>
    </row>
    <row r="75" spans="1:4" x14ac:dyDescent="0.2">
      <c r="A75" s="16"/>
      <c r="B75" s="29"/>
      <c r="C75" s="94"/>
      <c r="D75" s="94"/>
    </row>
    <row r="76" spans="1:4" x14ac:dyDescent="0.2">
      <c r="A76" s="16"/>
      <c r="B76" s="29"/>
      <c r="C76" s="94"/>
      <c r="D76" s="94"/>
    </row>
    <row r="77" spans="1:4" x14ac:dyDescent="0.2">
      <c r="A77" s="16"/>
      <c r="B77" s="29"/>
      <c r="C77" s="94"/>
      <c r="D77" s="94"/>
    </row>
    <row r="78" spans="1:4" x14ac:dyDescent="0.2">
      <c r="A78" s="16"/>
      <c r="B78" s="29"/>
      <c r="C78" s="94"/>
      <c r="D78" s="94"/>
    </row>
    <row r="79" spans="1:4" x14ac:dyDescent="0.2">
      <c r="A79" s="16"/>
    </row>
    <row r="80" spans="1:4" x14ac:dyDescent="0.2">
      <c r="A80" s="16"/>
      <c r="C80" s="94"/>
      <c r="D80" s="94"/>
    </row>
    <row r="81" spans="1:6" x14ac:dyDescent="0.2">
      <c r="A81" s="16"/>
      <c r="B81" s="29"/>
      <c r="C81" s="94"/>
      <c r="D81" s="94"/>
    </row>
    <row r="82" spans="1:6" x14ac:dyDescent="0.2">
      <c r="A82" s="16"/>
      <c r="B82" s="16"/>
      <c r="E82" s="17"/>
      <c r="F82" s="17"/>
    </row>
    <row r="83" spans="1:6" x14ac:dyDescent="0.2">
      <c r="A83" s="16"/>
      <c r="B83" s="17"/>
      <c r="E83" s="17"/>
      <c r="F83" s="17"/>
    </row>
    <row r="84" spans="1:6" x14ac:dyDescent="0.2">
      <c r="A84" s="17"/>
      <c r="B84" s="17"/>
      <c r="E84" s="17"/>
      <c r="F84" s="17"/>
    </row>
    <row r="85" spans="1:6" x14ac:dyDescent="0.2">
      <c r="A85" s="17"/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6"/>
      <c r="E98" s="17"/>
      <c r="F98" s="17"/>
    </row>
    <row r="99" spans="2:6" x14ac:dyDescent="0.2">
      <c r="B99" s="16"/>
      <c r="E99" s="17"/>
      <c r="F99" s="17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</sheetData>
  <sheetProtection algorithmName="SHA-512" hashValue="SfAze0YrA58yUW4f0ck5K4yWyYjUtS3OaPISnw3iCg3eA/R7+MzZhcl+BJfKwwbsvZz5nL37FJHC2GBdm0HyNw==" saltValue="OraCdvaAy4zvqayXbsOzYw==" spinCount="100000" sheet="1" objects="1" scenarios="1"/>
  <mergeCells count="4">
    <mergeCell ref="F3:F5"/>
    <mergeCell ref="B14:F14"/>
    <mergeCell ref="B23:F23"/>
    <mergeCell ref="B40:F40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7">
    <pageSetUpPr fitToPage="1"/>
  </sheetPr>
  <dimension ref="A1:G330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5703125" style="17" customWidth="1"/>
    <col min="8" max="8" width="18.28515625" style="17" customWidth="1"/>
    <col min="9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 t="s">
        <v>621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358</v>
      </c>
    </row>
    <row r="10" spans="1:7" x14ac:dyDescent="0.2">
      <c r="B10" s="92" t="s">
        <v>1128</v>
      </c>
    </row>
    <row r="11" spans="1:7" x14ac:dyDescent="0.2">
      <c r="B11" s="92" t="s">
        <v>1136</v>
      </c>
    </row>
    <row r="12" spans="1:7" x14ac:dyDescent="0.2">
      <c r="B12" s="92" t="s">
        <v>1137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570</v>
      </c>
      <c r="E16" s="332"/>
      <c r="F16" s="317"/>
      <c r="G16" s="15"/>
    </row>
    <row r="17" spans="1:7" ht="15" customHeight="1" x14ac:dyDescent="0.2">
      <c r="A17" s="18"/>
      <c r="B17" s="55" t="s">
        <v>244</v>
      </c>
      <c r="C17" s="342"/>
      <c r="D17" s="343" t="s">
        <v>463</v>
      </c>
      <c r="E17" s="403"/>
      <c r="F17" s="335"/>
      <c r="G17" s="15"/>
    </row>
    <row r="18" spans="1:7" ht="15" customHeight="1" x14ac:dyDescent="0.2">
      <c r="A18" s="18"/>
      <c r="B18" s="55" t="s">
        <v>253</v>
      </c>
      <c r="C18" s="342"/>
      <c r="D18" s="343" t="s">
        <v>505</v>
      </c>
      <c r="E18" s="402" t="s">
        <v>752</v>
      </c>
      <c r="F18" s="335"/>
    </row>
    <row r="19" spans="1:7" ht="15" customHeight="1" thickBot="1" x14ac:dyDescent="0.25">
      <c r="A19" s="18"/>
      <c r="B19" s="68" t="s">
        <v>1101</v>
      </c>
      <c r="C19" s="354" t="s">
        <v>1101</v>
      </c>
      <c r="D19" s="345"/>
      <c r="E19" s="334"/>
      <c r="F19" s="339"/>
    </row>
    <row r="20" spans="1:7" ht="15" customHeight="1" x14ac:dyDescent="0.2">
      <c r="A20" s="18"/>
      <c r="B20" s="29"/>
      <c r="C20" s="94"/>
      <c r="D20" s="94"/>
    </row>
    <row r="21" spans="1:7" ht="15" customHeight="1" thickBot="1" x14ac:dyDescent="0.25">
      <c r="A21" s="18"/>
      <c r="B21" s="514" t="s">
        <v>245</v>
      </c>
      <c r="C21" s="515"/>
      <c r="D21" s="515"/>
      <c r="E21" s="515"/>
      <c r="F21" s="515"/>
    </row>
    <row r="22" spans="1:7" ht="15" customHeight="1" thickBot="1" x14ac:dyDescent="0.25">
      <c r="A22" s="18"/>
      <c r="B22" s="22" t="s">
        <v>236</v>
      </c>
      <c r="C22" s="23"/>
      <c r="D22" s="23" t="s">
        <v>597</v>
      </c>
      <c r="E22" s="23" t="s">
        <v>237</v>
      </c>
      <c r="F22" s="24" t="s">
        <v>238</v>
      </c>
    </row>
    <row r="23" spans="1:7" ht="15" customHeight="1" x14ac:dyDescent="0.2">
      <c r="A23" s="18"/>
      <c r="B23" s="83" t="s">
        <v>240</v>
      </c>
      <c r="C23" s="340"/>
      <c r="D23" s="341" t="s">
        <v>576</v>
      </c>
      <c r="E23" s="332"/>
      <c r="F23" s="317">
        <v>2000</v>
      </c>
    </row>
    <row r="24" spans="1:7" ht="15" customHeight="1" x14ac:dyDescent="0.2">
      <c r="A24" s="18"/>
      <c r="B24" s="55" t="s">
        <v>241</v>
      </c>
      <c r="C24" s="342"/>
      <c r="D24" s="343" t="s">
        <v>536</v>
      </c>
      <c r="E24" s="333"/>
      <c r="F24" s="335">
        <v>2000</v>
      </c>
    </row>
    <row r="25" spans="1:7" ht="15" customHeight="1" x14ac:dyDescent="0.2">
      <c r="A25" s="18"/>
      <c r="B25" s="55" t="s">
        <v>242</v>
      </c>
      <c r="C25" s="342"/>
      <c r="D25" s="343" t="s">
        <v>537</v>
      </c>
      <c r="E25" s="333"/>
      <c r="F25" s="347">
        <v>4000</v>
      </c>
    </row>
    <row r="26" spans="1:7" ht="15" customHeight="1" x14ac:dyDescent="0.2">
      <c r="A26" s="18"/>
      <c r="B26" s="55" t="s">
        <v>249</v>
      </c>
      <c r="C26" s="342"/>
      <c r="D26" s="343" t="s">
        <v>512</v>
      </c>
      <c r="E26" s="333" t="s">
        <v>1138</v>
      </c>
      <c r="F26" s="347">
        <v>8000</v>
      </c>
    </row>
    <row r="27" spans="1:7" ht="15" customHeight="1" x14ac:dyDescent="0.2">
      <c r="A27" s="18"/>
      <c r="B27" s="55" t="s">
        <v>359</v>
      </c>
      <c r="C27" s="342"/>
      <c r="D27" s="343" t="s">
        <v>502</v>
      </c>
      <c r="E27" s="333" t="s">
        <v>1139</v>
      </c>
      <c r="F27" s="347">
        <v>8000</v>
      </c>
    </row>
    <row r="28" spans="1:7" ht="15" customHeight="1" x14ac:dyDescent="0.2">
      <c r="A28" s="18"/>
      <c r="B28" s="55" t="s">
        <v>652</v>
      </c>
      <c r="C28" s="342"/>
      <c r="D28" s="343" t="s">
        <v>518</v>
      </c>
      <c r="E28" s="333"/>
      <c r="F28" s="347">
        <v>8000</v>
      </c>
    </row>
    <row r="29" spans="1:7" ht="15" customHeight="1" x14ac:dyDescent="0.2">
      <c r="A29" s="18"/>
      <c r="B29" s="55" t="s">
        <v>1102</v>
      </c>
      <c r="C29" s="342"/>
      <c r="D29" s="343" t="s">
        <v>506</v>
      </c>
      <c r="E29" s="333" t="s">
        <v>754</v>
      </c>
      <c r="F29" s="347">
        <v>8000</v>
      </c>
    </row>
    <row r="30" spans="1:7" ht="15" customHeight="1" x14ac:dyDescent="0.2">
      <c r="A30" s="18"/>
      <c r="B30" s="55" t="s">
        <v>251</v>
      </c>
      <c r="C30" s="342"/>
      <c r="D30" s="343" t="s">
        <v>541</v>
      </c>
      <c r="E30" s="333" t="s">
        <v>1140</v>
      </c>
      <c r="F30" s="347">
        <v>8000</v>
      </c>
    </row>
    <row r="31" spans="1:7" ht="15" customHeight="1" thickBot="1" x14ac:dyDescent="0.25">
      <c r="A31" s="18"/>
      <c r="B31" s="68" t="s">
        <v>1101</v>
      </c>
      <c r="C31" s="354" t="s">
        <v>1101</v>
      </c>
      <c r="D31" s="344"/>
      <c r="E31" s="339"/>
      <c r="F31" s="339"/>
    </row>
    <row r="32" spans="1:7" ht="15" customHeight="1" x14ac:dyDescent="0.2">
      <c r="A32" s="18"/>
      <c r="B32" s="32"/>
      <c r="C32" s="32"/>
      <c r="D32" s="32"/>
    </row>
    <row r="33" spans="1:7" ht="15" customHeight="1" thickBot="1" x14ac:dyDescent="0.25">
      <c r="A33" s="18"/>
      <c r="B33" s="514" t="s">
        <v>252</v>
      </c>
      <c r="C33" s="515"/>
      <c r="D33" s="515"/>
      <c r="E33" s="515"/>
      <c r="F33" s="515"/>
    </row>
    <row r="34" spans="1:7" ht="15" customHeight="1" thickBot="1" x14ac:dyDescent="0.25">
      <c r="A34" s="18"/>
      <c r="B34" s="22" t="s">
        <v>236</v>
      </c>
      <c r="C34" s="23"/>
      <c r="D34" s="23" t="s">
        <v>597</v>
      </c>
      <c r="E34" s="23" t="s">
        <v>237</v>
      </c>
      <c r="F34" s="24" t="s">
        <v>238</v>
      </c>
      <c r="G34" s="15"/>
    </row>
    <row r="35" spans="1:7" ht="15" customHeight="1" x14ac:dyDescent="0.2">
      <c r="A35" s="18"/>
      <c r="B35" s="83" t="s">
        <v>319</v>
      </c>
      <c r="C35" s="340"/>
      <c r="D35" s="341" t="s">
        <v>447</v>
      </c>
      <c r="E35" s="332"/>
      <c r="F35" s="337"/>
      <c r="G35" s="15"/>
    </row>
    <row r="36" spans="1:7" ht="15" customHeight="1" x14ac:dyDescent="0.2">
      <c r="A36" s="18"/>
      <c r="B36" s="55" t="s">
        <v>355</v>
      </c>
      <c r="C36" s="342"/>
      <c r="D36" s="343" t="s">
        <v>473</v>
      </c>
      <c r="E36" s="333"/>
      <c r="F36" s="338"/>
      <c r="G36" s="15"/>
    </row>
    <row r="37" spans="1:7" ht="15" customHeight="1" x14ac:dyDescent="0.2">
      <c r="A37" s="18"/>
      <c r="B37" s="55" t="s">
        <v>363</v>
      </c>
      <c r="C37" s="342"/>
      <c r="D37" s="343" t="s">
        <v>514</v>
      </c>
      <c r="E37" s="333"/>
      <c r="F37" s="338"/>
      <c r="G37" s="15"/>
    </row>
    <row r="38" spans="1:7" ht="15" customHeight="1" thickBot="1" x14ac:dyDescent="0.25">
      <c r="A38" s="18"/>
      <c r="B38" s="68" t="s">
        <v>1101</v>
      </c>
      <c r="C38" s="354" t="s">
        <v>1101</v>
      </c>
      <c r="D38" s="346"/>
      <c r="E38" s="339"/>
      <c r="F38" s="339"/>
      <c r="G38" s="15"/>
    </row>
    <row r="39" spans="1:7" x14ac:dyDescent="0.2">
      <c r="A39" s="18"/>
      <c r="B39" s="29"/>
      <c r="C39" s="94"/>
      <c r="D39" s="94"/>
    </row>
    <row r="40" spans="1:7" x14ac:dyDescent="0.2">
      <c r="A40" s="18"/>
      <c r="B40" s="29"/>
      <c r="C40" s="94"/>
      <c r="D40" s="94"/>
    </row>
    <row r="41" spans="1:7" x14ac:dyDescent="0.2">
      <c r="A41" s="18"/>
      <c r="B41" s="29"/>
      <c r="C41" s="94"/>
      <c r="D41" s="94"/>
    </row>
    <row r="42" spans="1:7" x14ac:dyDescent="0.2">
      <c r="A42" s="18"/>
      <c r="B42" s="29"/>
      <c r="C42" s="94"/>
      <c r="D42" s="94"/>
    </row>
    <row r="43" spans="1:7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B48" s="29"/>
      <c r="C48" s="94"/>
      <c r="D48" s="94"/>
    </row>
    <row r="56" spans="1:6" x14ac:dyDescent="0.2">
      <c r="B56" s="29"/>
      <c r="C56" s="94"/>
      <c r="D56" s="94"/>
    </row>
    <row r="57" spans="1:6" x14ac:dyDescent="0.2">
      <c r="B57" s="29"/>
      <c r="C57" s="94"/>
      <c r="D57" s="94"/>
    </row>
    <row r="58" spans="1:6" x14ac:dyDescent="0.2">
      <c r="A58" s="18"/>
      <c r="B58" s="29"/>
      <c r="C58" s="94"/>
      <c r="D58" s="94"/>
    </row>
    <row r="59" spans="1:6" x14ac:dyDescent="0.2">
      <c r="A59" s="18"/>
      <c r="B59" s="29"/>
      <c r="C59" s="94"/>
      <c r="D59" s="94"/>
    </row>
    <row r="60" spans="1:6" x14ac:dyDescent="0.2">
      <c r="A60" s="94"/>
      <c r="B60" s="29"/>
      <c r="C60" s="94"/>
      <c r="D60" s="94"/>
    </row>
    <row r="61" spans="1:6" x14ac:dyDescent="0.2">
      <c r="A61" s="16"/>
    </row>
    <row r="62" spans="1:6" x14ac:dyDescent="0.2">
      <c r="A62" s="16"/>
      <c r="C62" s="94"/>
      <c r="D62" s="94"/>
    </row>
    <row r="63" spans="1:6" x14ac:dyDescent="0.2">
      <c r="A63" s="16"/>
      <c r="B63" s="29"/>
      <c r="C63" s="94"/>
      <c r="D63" s="94"/>
    </row>
    <row r="64" spans="1:6" x14ac:dyDescent="0.2">
      <c r="A64" s="16"/>
      <c r="B64" s="16"/>
      <c r="E64" s="17"/>
      <c r="F64" s="17"/>
    </row>
    <row r="65" spans="1:6" x14ac:dyDescent="0.2">
      <c r="A65" s="16"/>
      <c r="B65" s="17"/>
      <c r="E65" s="17"/>
      <c r="F65" s="17"/>
    </row>
    <row r="66" spans="1:6" x14ac:dyDescent="0.2">
      <c r="A66" s="16"/>
      <c r="B66" s="17"/>
      <c r="E66" s="17"/>
      <c r="F66" s="17"/>
    </row>
    <row r="67" spans="1:6" x14ac:dyDescent="0.2">
      <c r="A67" s="16"/>
      <c r="B67" s="17"/>
      <c r="E67" s="17"/>
      <c r="F67" s="17"/>
    </row>
    <row r="68" spans="1:6" x14ac:dyDescent="0.2">
      <c r="A68" s="16"/>
      <c r="B68" s="17"/>
      <c r="E68" s="17"/>
      <c r="F68" s="17"/>
    </row>
    <row r="69" spans="1:6" x14ac:dyDescent="0.2">
      <c r="A69" s="16"/>
      <c r="B69" s="17"/>
      <c r="E69" s="17"/>
      <c r="F69" s="17"/>
    </row>
    <row r="70" spans="1:6" x14ac:dyDescent="0.2">
      <c r="A70" s="16"/>
      <c r="B70" s="17"/>
      <c r="E70" s="17"/>
      <c r="F70" s="17"/>
    </row>
    <row r="71" spans="1:6" x14ac:dyDescent="0.2">
      <c r="A71" s="16"/>
      <c r="B71" s="17"/>
      <c r="E71" s="17"/>
      <c r="F71" s="17"/>
    </row>
    <row r="72" spans="1:6" x14ac:dyDescent="0.2">
      <c r="A72" s="16"/>
      <c r="B72" s="17"/>
      <c r="E72" s="17"/>
      <c r="F72" s="17"/>
    </row>
    <row r="73" spans="1:6" x14ac:dyDescent="0.2">
      <c r="A73" s="16"/>
      <c r="B73" s="17"/>
      <c r="E73" s="17"/>
      <c r="F73" s="17"/>
    </row>
    <row r="74" spans="1:6" x14ac:dyDescent="0.2">
      <c r="A74" s="16"/>
      <c r="B74" s="17"/>
      <c r="E74" s="17"/>
      <c r="F74" s="17"/>
    </row>
    <row r="75" spans="1:6" x14ac:dyDescent="0.2">
      <c r="A75" s="16"/>
      <c r="B75" s="17"/>
      <c r="E75" s="17"/>
      <c r="F75" s="17"/>
    </row>
    <row r="76" spans="1:6" x14ac:dyDescent="0.2">
      <c r="A76" s="17"/>
      <c r="B76" s="17"/>
      <c r="E76" s="17"/>
      <c r="F76" s="17"/>
    </row>
    <row r="77" spans="1:6" x14ac:dyDescent="0.2">
      <c r="A77" s="17"/>
      <c r="B77" s="17"/>
      <c r="E77" s="17"/>
      <c r="F77" s="17"/>
    </row>
    <row r="78" spans="1:6" x14ac:dyDescent="0.2">
      <c r="B78" s="17"/>
      <c r="E78" s="17"/>
      <c r="F78" s="17"/>
    </row>
    <row r="79" spans="1:6" x14ac:dyDescent="0.2">
      <c r="B79" s="17"/>
      <c r="E79" s="17"/>
      <c r="F79" s="17"/>
    </row>
    <row r="80" spans="1:6" x14ac:dyDescent="0.2">
      <c r="B80" s="16"/>
      <c r="E80" s="17"/>
      <c r="F80" s="17"/>
    </row>
    <row r="81" spans="2:6" x14ac:dyDescent="0.2">
      <c r="B81" s="16"/>
      <c r="E81" s="17"/>
      <c r="F81" s="17"/>
    </row>
    <row r="205" spans="7:7" x14ac:dyDescent="0.2">
      <c r="G205" s="15"/>
    </row>
    <row r="206" spans="7:7" x14ac:dyDescent="0.2">
      <c r="G206" s="15"/>
    </row>
    <row r="207" spans="7:7" x14ac:dyDescent="0.2">
      <c r="G207" s="15"/>
    </row>
    <row r="208" spans="7:7" x14ac:dyDescent="0.2">
      <c r="G208" s="15"/>
    </row>
    <row r="209" spans="7:7" x14ac:dyDescent="0.2">
      <c r="G209" s="15"/>
    </row>
    <row r="210" spans="7:7" x14ac:dyDescent="0.2">
      <c r="G210" s="15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</sheetData>
  <sheetProtection algorithmName="SHA-512" hashValue="4FEdaymjrA/P4OQdiJFjbJFdgqwme8fo1V+zcgnqyjce68G/xgDT9qRaY/lAPDgZ/gRjXN8m9TtCyJ7ry4dxIg==" saltValue="v10DkZZj5O5xQbC1/bq5gw==" spinCount="100000" sheet="1" objects="1" scenarios="1"/>
  <mergeCells count="4">
    <mergeCell ref="F3:F5"/>
    <mergeCell ref="B33:F33"/>
    <mergeCell ref="B14:F14"/>
    <mergeCell ref="B21:F21"/>
  </mergeCells>
  <printOptions horizontalCentered="1"/>
  <pageMargins left="0" right="0" top="1.1811023622047245" bottom="0" header="0.31496062992125984" footer="0.31496062992125984"/>
  <pageSetup paperSize="9" scale="84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106D-BC3D-4D4E-B209-5921F14EE38E}">
  <sheetPr codeName="Planilha53"/>
  <dimension ref="A1:G336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49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1104</v>
      </c>
    </row>
    <row r="10" spans="1:7" ht="15" customHeight="1" x14ac:dyDescent="0.2">
      <c r="B10" s="92" t="s">
        <v>1385</v>
      </c>
    </row>
    <row r="11" spans="1:7" ht="15" customHeight="1" x14ac:dyDescent="0.2">
      <c r="B11" s="92" t="s">
        <v>1386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244</v>
      </c>
      <c r="C16" s="340"/>
      <c r="D16" s="341" t="s">
        <v>463</v>
      </c>
      <c r="E16" s="332"/>
      <c r="F16" s="317"/>
      <c r="G16" s="15"/>
    </row>
    <row r="17" spans="1:7" ht="15" customHeight="1" x14ac:dyDescent="0.2">
      <c r="A17" s="18"/>
      <c r="B17" s="55" t="s">
        <v>243</v>
      </c>
      <c r="C17" s="342"/>
      <c r="D17" s="343" t="s">
        <v>593</v>
      </c>
      <c r="E17" s="333"/>
      <c r="F17" s="335"/>
      <c r="G17" s="15"/>
    </row>
    <row r="18" spans="1:7" ht="15" customHeight="1" x14ac:dyDescent="0.2">
      <c r="A18" s="18"/>
      <c r="B18" s="55" t="s">
        <v>1101</v>
      </c>
      <c r="C18" s="342" t="s">
        <v>1101</v>
      </c>
      <c r="D18" s="343"/>
      <c r="E18" s="403"/>
      <c r="F18" s="338"/>
    </row>
    <row r="19" spans="1:7" ht="15" customHeight="1" x14ac:dyDescent="0.2">
      <c r="A19" s="18"/>
      <c r="B19" s="55" t="s">
        <v>1101</v>
      </c>
      <c r="C19" s="342" t="s">
        <v>1101</v>
      </c>
      <c r="D19" s="343"/>
      <c r="E19" s="402"/>
      <c r="F19" s="338"/>
    </row>
    <row r="20" spans="1:7" ht="15" customHeight="1" x14ac:dyDescent="0.2">
      <c r="A20" s="18"/>
      <c r="B20" s="55" t="s">
        <v>1101</v>
      </c>
      <c r="C20" s="342" t="s">
        <v>1101</v>
      </c>
      <c r="D20" s="343"/>
      <c r="E20" s="402"/>
      <c r="F20" s="338"/>
    </row>
    <row r="21" spans="1:7" ht="15" customHeight="1" thickBot="1" x14ac:dyDescent="0.25">
      <c r="A21" s="18"/>
      <c r="B21" s="68" t="s">
        <v>1101</v>
      </c>
      <c r="C21" s="354" t="s">
        <v>1101</v>
      </c>
      <c r="D21" s="345"/>
      <c r="E21" s="334"/>
      <c r="F21" s="339"/>
    </row>
    <row r="22" spans="1:7" ht="15" customHeight="1" x14ac:dyDescent="0.2">
      <c r="A22" s="18"/>
      <c r="B22" s="29"/>
      <c r="C22" s="94"/>
      <c r="D22" s="94"/>
    </row>
    <row r="23" spans="1:7" ht="15" customHeight="1" thickBot="1" x14ac:dyDescent="0.25">
      <c r="A23" s="18"/>
      <c r="B23" s="514" t="s">
        <v>245</v>
      </c>
      <c r="C23" s="515"/>
      <c r="D23" s="515"/>
      <c r="E23" s="515"/>
      <c r="F23" s="515"/>
    </row>
    <row r="24" spans="1:7" ht="15" customHeight="1" thickBot="1" x14ac:dyDescent="0.25">
      <c r="A24" s="18"/>
      <c r="B24" s="22" t="s">
        <v>236</v>
      </c>
      <c r="C24" s="23"/>
      <c r="D24" s="23" t="s">
        <v>597</v>
      </c>
      <c r="E24" s="23" t="s">
        <v>237</v>
      </c>
      <c r="F24" s="24" t="s">
        <v>238</v>
      </c>
    </row>
    <row r="25" spans="1:7" ht="15" customHeight="1" x14ac:dyDescent="0.2">
      <c r="A25" s="18"/>
      <c r="B25" s="83" t="s">
        <v>240</v>
      </c>
      <c r="C25" s="340"/>
      <c r="D25" s="341" t="s">
        <v>576</v>
      </c>
      <c r="E25" s="332"/>
      <c r="F25" s="317">
        <v>4000</v>
      </c>
    </row>
    <row r="26" spans="1:7" ht="15" customHeight="1" x14ac:dyDescent="0.2">
      <c r="A26" s="18"/>
      <c r="B26" s="55" t="s">
        <v>241</v>
      </c>
      <c r="C26" s="342"/>
      <c r="D26" s="343" t="s">
        <v>536</v>
      </c>
      <c r="E26" s="333"/>
      <c r="F26" s="335">
        <v>4000</v>
      </c>
    </row>
    <row r="27" spans="1:7" ht="15" customHeight="1" x14ac:dyDescent="0.2">
      <c r="A27" s="18"/>
      <c r="B27" s="55" t="s">
        <v>242</v>
      </c>
      <c r="C27" s="342"/>
      <c r="D27" s="343" t="s">
        <v>1071</v>
      </c>
      <c r="E27" s="333"/>
      <c r="F27" s="335">
        <v>4000</v>
      </c>
    </row>
    <row r="28" spans="1:7" ht="15" customHeight="1" x14ac:dyDescent="0.2">
      <c r="A28" s="18"/>
      <c r="B28" s="55" t="s">
        <v>652</v>
      </c>
      <c r="C28" s="342"/>
      <c r="D28" s="343" t="s">
        <v>518</v>
      </c>
      <c r="E28" s="333" t="s">
        <v>755</v>
      </c>
      <c r="F28" s="335">
        <v>4000</v>
      </c>
    </row>
    <row r="29" spans="1:7" ht="15" customHeight="1" x14ac:dyDescent="0.2">
      <c r="A29" s="18"/>
      <c r="B29" s="55" t="s">
        <v>753</v>
      </c>
      <c r="C29" s="342"/>
      <c r="D29" s="343" t="s">
        <v>1053</v>
      </c>
      <c r="E29" s="333"/>
      <c r="F29" s="335">
        <v>4000</v>
      </c>
    </row>
    <row r="30" spans="1:7" ht="15" customHeight="1" x14ac:dyDescent="0.2">
      <c r="A30" s="18"/>
      <c r="B30" s="55" t="s">
        <v>353</v>
      </c>
      <c r="C30" s="342"/>
      <c r="D30" s="343" t="s">
        <v>594</v>
      </c>
      <c r="E30" s="333"/>
      <c r="F30" s="335">
        <v>4000</v>
      </c>
    </row>
    <row r="31" spans="1:7" ht="15" customHeight="1" x14ac:dyDescent="0.2">
      <c r="A31" s="18"/>
      <c r="B31" s="55" t="s">
        <v>1101</v>
      </c>
      <c r="C31" s="342"/>
      <c r="D31" s="343"/>
      <c r="E31" s="333"/>
      <c r="F31" s="338"/>
    </row>
    <row r="32" spans="1:7" ht="15" customHeight="1" x14ac:dyDescent="0.2">
      <c r="A32" s="18"/>
      <c r="B32" s="55" t="s">
        <v>1101</v>
      </c>
      <c r="C32" s="342" t="s">
        <v>1101</v>
      </c>
      <c r="D32" s="343"/>
      <c r="E32" s="333"/>
      <c r="F32" s="338"/>
      <c r="G32" s="15"/>
    </row>
    <row r="33" spans="1:7" ht="15" customHeight="1" x14ac:dyDescent="0.2">
      <c r="A33" s="18"/>
      <c r="B33" s="55" t="s">
        <v>1101</v>
      </c>
      <c r="C33" s="342" t="s">
        <v>1101</v>
      </c>
      <c r="D33" s="343"/>
      <c r="E33" s="333"/>
      <c r="F33" s="338"/>
      <c r="G33" s="15"/>
    </row>
    <row r="34" spans="1:7" ht="15" customHeight="1" x14ac:dyDescent="0.2">
      <c r="A34" s="18"/>
      <c r="B34" s="55" t="s">
        <v>1101</v>
      </c>
      <c r="C34" s="342" t="s">
        <v>1101</v>
      </c>
      <c r="D34" s="343"/>
      <c r="E34" s="333"/>
      <c r="F34" s="338"/>
      <c r="G34" s="15"/>
    </row>
    <row r="35" spans="1:7" ht="15" customHeight="1" x14ac:dyDescent="0.2">
      <c r="A35" s="18"/>
      <c r="B35" s="55" t="s">
        <v>1101</v>
      </c>
      <c r="C35" s="342" t="s">
        <v>1101</v>
      </c>
      <c r="D35" s="343"/>
      <c r="E35" s="333"/>
      <c r="F35" s="335"/>
      <c r="G35" s="15"/>
    </row>
    <row r="36" spans="1:7" ht="15" customHeight="1" thickBot="1" x14ac:dyDescent="0.25">
      <c r="A36" s="18"/>
      <c r="B36" s="68" t="s">
        <v>1101</v>
      </c>
      <c r="C36" s="354" t="s">
        <v>1101</v>
      </c>
      <c r="D36" s="344"/>
      <c r="E36" s="339"/>
      <c r="F36" s="339"/>
      <c r="G36" s="15"/>
    </row>
    <row r="37" spans="1:7" ht="15" customHeight="1" x14ac:dyDescent="0.2">
      <c r="A37" s="18"/>
      <c r="B37" s="32"/>
      <c r="C37" s="32"/>
      <c r="D37" s="32"/>
      <c r="G37" s="15"/>
    </row>
    <row r="38" spans="1:7" ht="15" customHeight="1" thickBot="1" x14ac:dyDescent="0.25">
      <c r="A38" s="18"/>
      <c r="B38" s="514" t="s">
        <v>252</v>
      </c>
      <c r="C38" s="515"/>
      <c r="D38" s="515"/>
      <c r="E38" s="515"/>
      <c r="F38" s="515"/>
    </row>
    <row r="39" spans="1:7" ht="15" customHeight="1" thickBot="1" x14ac:dyDescent="0.25">
      <c r="A39" s="18"/>
      <c r="B39" s="22" t="s">
        <v>236</v>
      </c>
      <c r="C39" s="23"/>
      <c r="D39" s="23" t="s">
        <v>597</v>
      </c>
      <c r="E39" s="23" t="s">
        <v>237</v>
      </c>
      <c r="F39" s="24" t="s">
        <v>238</v>
      </c>
    </row>
    <row r="40" spans="1:7" ht="15" customHeight="1" x14ac:dyDescent="0.2">
      <c r="A40" s="18"/>
      <c r="B40" s="83" t="s">
        <v>651</v>
      </c>
      <c r="C40" s="340"/>
      <c r="D40" s="341" t="s">
        <v>700</v>
      </c>
      <c r="E40" s="332" t="s">
        <v>803</v>
      </c>
      <c r="F40" s="337"/>
    </row>
    <row r="41" spans="1:7" ht="15" customHeight="1" x14ac:dyDescent="0.2">
      <c r="A41" s="18"/>
      <c r="B41" s="55" t="s">
        <v>651</v>
      </c>
      <c r="C41" s="342"/>
      <c r="D41" s="343" t="s">
        <v>701</v>
      </c>
      <c r="E41" s="333" t="s">
        <v>804</v>
      </c>
      <c r="F41" s="338"/>
    </row>
    <row r="42" spans="1:7" ht="15" customHeight="1" x14ac:dyDescent="0.2">
      <c r="A42" s="18"/>
      <c r="B42" s="55" t="s">
        <v>1101</v>
      </c>
      <c r="C42" s="342"/>
      <c r="D42" s="343"/>
      <c r="E42" s="333"/>
      <c r="F42" s="338"/>
    </row>
    <row r="43" spans="1:7" ht="15" customHeight="1" thickBot="1" x14ac:dyDescent="0.25">
      <c r="A43" s="18"/>
      <c r="B43" s="68" t="s">
        <v>1101</v>
      </c>
      <c r="C43" s="354"/>
      <c r="D43" s="346"/>
      <c r="E43" s="339"/>
      <c r="F43" s="339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s="16" customFormat="1" x14ac:dyDescent="0.2">
      <c r="A48" s="18"/>
      <c r="B48" s="29"/>
      <c r="C48" s="94"/>
      <c r="D48" s="94"/>
    </row>
    <row r="49" spans="1:4" s="16" customFormat="1" x14ac:dyDescent="0.2">
      <c r="A49" s="18"/>
      <c r="B49" s="29"/>
      <c r="C49" s="94"/>
      <c r="D49" s="94"/>
    </row>
    <row r="50" spans="1:4" s="16" customFormat="1" x14ac:dyDescent="0.2">
      <c r="A50" s="18"/>
      <c r="B50" s="29"/>
      <c r="C50" s="94"/>
      <c r="D50" s="94"/>
    </row>
    <row r="51" spans="1:4" s="16" customFormat="1" x14ac:dyDescent="0.2">
      <c r="A51" s="18"/>
      <c r="B51" s="29"/>
      <c r="C51" s="94"/>
      <c r="D51" s="94"/>
    </row>
    <row r="52" spans="1:4" s="16" customFormat="1" x14ac:dyDescent="0.2">
      <c r="A52" s="18"/>
      <c r="B52" s="29"/>
      <c r="C52" s="94"/>
      <c r="D52" s="94"/>
    </row>
    <row r="53" spans="1:4" s="16" customFormat="1" x14ac:dyDescent="0.2">
      <c r="A53" s="18"/>
      <c r="B53" s="29"/>
      <c r="C53" s="94"/>
      <c r="D53" s="94"/>
    </row>
    <row r="54" spans="1:4" s="16" customFormat="1" x14ac:dyDescent="0.2">
      <c r="A54" s="15"/>
      <c r="B54" s="29"/>
      <c r="C54" s="94"/>
      <c r="D54" s="94"/>
    </row>
    <row r="55" spans="1:4" s="16" customFormat="1" x14ac:dyDescent="0.2">
      <c r="A55" s="15"/>
      <c r="B55" s="29"/>
      <c r="C55" s="94"/>
      <c r="D55" s="94"/>
    </row>
    <row r="56" spans="1:4" s="16" customFormat="1" x14ac:dyDescent="0.2">
      <c r="A56" s="15"/>
      <c r="B56" s="29"/>
      <c r="C56" s="94"/>
      <c r="D56" s="94"/>
    </row>
    <row r="57" spans="1:4" s="16" customFormat="1" x14ac:dyDescent="0.2">
      <c r="A57" s="15"/>
      <c r="B57" s="29"/>
      <c r="C57" s="94"/>
      <c r="D57" s="94"/>
    </row>
    <row r="58" spans="1:4" s="16" customFormat="1" x14ac:dyDescent="0.2">
      <c r="A58" s="15"/>
      <c r="B58" s="29"/>
      <c r="C58" s="94"/>
      <c r="D58" s="94"/>
    </row>
    <row r="59" spans="1:4" s="16" customFormat="1" x14ac:dyDescent="0.2">
      <c r="A59" s="15"/>
      <c r="B59" s="29"/>
      <c r="C59" s="94"/>
      <c r="D59" s="94"/>
    </row>
    <row r="60" spans="1:4" s="16" customFormat="1" x14ac:dyDescent="0.2">
      <c r="A60" s="15"/>
      <c r="B60" s="29"/>
      <c r="C60" s="94"/>
      <c r="D60" s="94"/>
    </row>
    <row r="61" spans="1:4" s="16" customFormat="1" x14ac:dyDescent="0.2">
      <c r="A61" s="15"/>
      <c r="B61" s="29"/>
      <c r="C61" s="94"/>
      <c r="D61" s="94"/>
    </row>
    <row r="62" spans="1:4" s="16" customFormat="1" x14ac:dyDescent="0.2">
      <c r="A62" s="15"/>
      <c r="B62" s="14"/>
      <c r="C62" s="94"/>
      <c r="D62" s="94"/>
    </row>
    <row r="63" spans="1:4" s="16" customFormat="1" x14ac:dyDescent="0.2">
      <c r="A63" s="15"/>
      <c r="B63" s="29"/>
      <c r="C63" s="94"/>
      <c r="D63" s="94"/>
    </row>
    <row r="64" spans="1:4" s="16" customFormat="1" x14ac:dyDescent="0.2">
      <c r="A64" s="18"/>
      <c r="B64" s="29"/>
      <c r="C64" s="94"/>
      <c r="D64" s="94"/>
    </row>
    <row r="65" spans="1:6" s="16" customFormat="1" x14ac:dyDescent="0.2">
      <c r="A65" s="18"/>
      <c r="B65" s="14"/>
      <c r="C65" s="17"/>
      <c r="D65" s="17"/>
    </row>
    <row r="66" spans="1:6" s="16" customFormat="1" x14ac:dyDescent="0.2">
      <c r="A66" s="94"/>
      <c r="B66" s="14"/>
      <c r="C66" s="17"/>
      <c r="D66" s="17"/>
    </row>
    <row r="67" spans="1:6" s="16" customFormat="1" x14ac:dyDescent="0.2">
      <c r="B67" s="14"/>
      <c r="C67" s="17"/>
      <c r="D67" s="17"/>
    </row>
    <row r="68" spans="1:6" s="16" customFormat="1" x14ac:dyDescent="0.2">
      <c r="B68" s="14"/>
      <c r="C68" s="17"/>
      <c r="D68" s="17"/>
    </row>
    <row r="69" spans="1:6" s="16" customFormat="1" x14ac:dyDescent="0.2">
      <c r="B69" s="14"/>
      <c r="C69" s="17"/>
      <c r="D69" s="17"/>
    </row>
    <row r="70" spans="1:6" s="16" customFormat="1" x14ac:dyDescent="0.2">
      <c r="B70" s="14"/>
      <c r="C70" s="17"/>
      <c r="D70" s="17"/>
    </row>
    <row r="71" spans="1:6" s="16" customFormat="1" x14ac:dyDescent="0.2">
      <c r="B71" s="14"/>
      <c r="C71" s="17"/>
      <c r="D71" s="17"/>
    </row>
    <row r="72" spans="1:6" s="16" customFormat="1" x14ac:dyDescent="0.2">
      <c r="B72" s="29"/>
      <c r="C72" s="94"/>
      <c r="D72" s="94"/>
    </row>
    <row r="73" spans="1:6" s="16" customFormat="1" x14ac:dyDescent="0.2">
      <c r="B73" s="29"/>
      <c r="C73" s="94"/>
      <c r="D73" s="94"/>
    </row>
    <row r="74" spans="1:6" s="16" customFormat="1" x14ac:dyDescent="0.2">
      <c r="B74" s="29"/>
      <c r="C74" s="94"/>
      <c r="D74" s="94"/>
    </row>
    <row r="75" spans="1:6" s="16" customFormat="1" x14ac:dyDescent="0.2">
      <c r="B75" s="29"/>
      <c r="C75" s="94"/>
      <c r="D75" s="94"/>
    </row>
    <row r="76" spans="1:6" s="16" customFormat="1" x14ac:dyDescent="0.2">
      <c r="B76" s="29"/>
      <c r="C76" s="94"/>
      <c r="D76" s="94"/>
    </row>
    <row r="77" spans="1:6" s="16" customFormat="1" x14ac:dyDescent="0.2">
      <c r="B77" s="14"/>
      <c r="C77" s="17"/>
      <c r="D77" s="17"/>
    </row>
    <row r="78" spans="1:6" s="16" customFormat="1" x14ac:dyDescent="0.2">
      <c r="B78" s="14"/>
      <c r="C78" s="94"/>
      <c r="D78" s="94"/>
    </row>
    <row r="79" spans="1:6" s="16" customFormat="1" x14ac:dyDescent="0.2">
      <c r="B79" s="29"/>
      <c r="C79" s="94"/>
      <c r="D79" s="94"/>
    </row>
    <row r="80" spans="1:6" x14ac:dyDescent="0.2">
      <c r="A80" s="16"/>
      <c r="B80" s="16"/>
      <c r="E80" s="17"/>
      <c r="F80" s="17"/>
    </row>
    <row r="81" spans="1:6" x14ac:dyDescent="0.2">
      <c r="A81" s="16"/>
      <c r="B81" s="17"/>
      <c r="E81" s="17"/>
      <c r="F81" s="17"/>
    </row>
    <row r="82" spans="1:6" x14ac:dyDescent="0.2">
      <c r="A82" s="17"/>
      <c r="B82" s="17"/>
      <c r="E82" s="17"/>
      <c r="F82" s="17"/>
    </row>
    <row r="83" spans="1:6" x14ac:dyDescent="0.2">
      <c r="A83" s="17"/>
      <c r="B83" s="17"/>
      <c r="E83" s="17"/>
      <c r="F83" s="17"/>
    </row>
    <row r="84" spans="1:6" x14ac:dyDescent="0.2">
      <c r="B84" s="17"/>
      <c r="E84" s="17"/>
      <c r="F84" s="17"/>
    </row>
    <row r="85" spans="1:6" x14ac:dyDescent="0.2"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6"/>
      <c r="E96" s="17"/>
      <c r="F96" s="17"/>
    </row>
    <row r="97" spans="2:6" x14ac:dyDescent="0.2">
      <c r="B97" s="16"/>
      <c r="E97" s="17"/>
      <c r="F97" s="17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</sheetData>
  <sheetProtection algorithmName="SHA-512" hashValue="WdOr2xPhRGeCot3uiPQbkNzDEEXJRxr9UTPxCwdIrtXK+3E7bFmSVd90WAxcutaBhXWVleIROLeITeNA6SX5OQ==" saltValue="z7GSqyrQVO4qsQJbrPNZkg==" spinCount="100000" sheet="1" objects="1" scenarios="1"/>
  <mergeCells count="4">
    <mergeCell ref="F3:F5"/>
    <mergeCell ref="B14:F14"/>
    <mergeCell ref="B23:F23"/>
    <mergeCell ref="B38:F38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227C-60E3-4BB2-AE6F-0F81ED3043C1}">
  <sheetPr codeName="Planilha54"/>
  <dimension ref="A1:F33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21.42578125" style="17" customWidth="1"/>
    <col min="4" max="4" width="28.7109375" style="16" customWidth="1"/>
    <col min="5" max="5" width="12.7109375" style="16" customWidth="1"/>
    <col min="6" max="6" width="3.85546875" style="17" customWidth="1"/>
    <col min="7" max="16384" width="9.140625" style="17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E3" s="500">
        <v>50</v>
      </c>
    </row>
    <row r="4" spans="1:6" ht="15" customHeight="1" x14ac:dyDescent="0.2">
      <c r="E4" s="516"/>
    </row>
    <row r="5" spans="1:6" ht="15" customHeight="1" thickBot="1" x14ac:dyDescent="0.25">
      <c r="E5" s="517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20" t="s">
        <v>1105</v>
      </c>
    </row>
    <row r="10" spans="1:6" ht="15" customHeight="1" x14ac:dyDescent="0.2">
      <c r="B10" s="92" t="s">
        <v>1387</v>
      </c>
    </row>
    <row r="11" spans="1:6" ht="15" customHeight="1" x14ac:dyDescent="0.2">
      <c r="B11" s="92" t="s">
        <v>1388</v>
      </c>
    </row>
    <row r="12" spans="1:6" ht="15" customHeight="1" x14ac:dyDescent="0.2">
      <c r="B12" s="92"/>
    </row>
    <row r="13" spans="1:6" ht="15" customHeight="1" x14ac:dyDescent="0.2">
      <c r="B13" s="93" t="s">
        <v>650</v>
      </c>
    </row>
    <row r="14" spans="1:6" ht="27" customHeight="1" thickBot="1" x14ac:dyDescent="0.25">
      <c r="B14" s="514" t="s">
        <v>235</v>
      </c>
      <c r="C14" s="515"/>
      <c r="D14" s="515"/>
      <c r="E14" s="515"/>
    </row>
    <row r="15" spans="1:6" ht="15" customHeight="1" thickBot="1" x14ac:dyDescent="0.25">
      <c r="A15" s="18"/>
      <c r="B15" s="22" t="s">
        <v>236</v>
      </c>
      <c r="C15" s="23" t="s">
        <v>597</v>
      </c>
      <c r="D15" s="23" t="s">
        <v>237</v>
      </c>
      <c r="E15" s="24" t="s">
        <v>238</v>
      </c>
      <c r="F15" s="15" t="s">
        <v>239</v>
      </c>
    </row>
    <row r="16" spans="1:6" ht="15" customHeight="1" x14ac:dyDescent="0.2">
      <c r="A16" s="18"/>
      <c r="B16" s="83" t="s">
        <v>256</v>
      </c>
      <c r="C16" s="341" t="s">
        <v>461</v>
      </c>
      <c r="D16" s="332"/>
      <c r="E16" s="317"/>
      <c r="F16" s="15"/>
    </row>
    <row r="17" spans="1:6" ht="15" customHeight="1" x14ac:dyDescent="0.2">
      <c r="A17" s="18"/>
      <c r="B17" s="55" t="s">
        <v>1101</v>
      </c>
      <c r="C17" s="343"/>
      <c r="D17" s="333"/>
      <c r="E17" s="335"/>
      <c r="F17" s="15"/>
    </row>
    <row r="18" spans="1:6" ht="15" customHeight="1" x14ac:dyDescent="0.2">
      <c r="A18" s="18"/>
      <c r="B18" s="55" t="s">
        <v>1101</v>
      </c>
      <c r="C18" s="343"/>
      <c r="D18" s="403"/>
      <c r="E18" s="338"/>
    </row>
    <row r="19" spans="1:6" ht="15" customHeight="1" x14ac:dyDescent="0.2">
      <c r="A19" s="18"/>
      <c r="B19" s="55" t="s">
        <v>1101</v>
      </c>
      <c r="C19" s="343"/>
      <c r="D19" s="402"/>
      <c r="E19" s="338"/>
    </row>
    <row r="20" spans="1:6" ht="15" customHeight="1" x14ac:dyDescent="0.2">
      <c r="A20" s="18"/>
      <c r="B20" s="55" t="s">
        <v>1101</v>
      </c>
      <c r="C20" s="343"/>
      <c r="D20" s="402"/>
      <c r="E20" s="338"/>
    </row>
    <row r="21" spans="1:6" ht="15" customHeight="1" thickBot="1" x14ac:dyDescent="0.25">
      <c r="A21" s="18"/>
      <c r="B21" s="68" t="s">
        <v>1101</v>
      </c>
      <c r="C21" s="345"/>
      <c r="D21" s="334"/>
      <c r="E21" s="339"/>
    </row>
    <row r="22" spans="1:6" ht="15" customHeight="1" x14ac:dyDescent="0.2">
      <c r="A22" s="18"/>
      <c r="B22" s="29"/>
      <c r="C22" s="94"/>
    </row>
    <row r="23" spans="1:6" ht="15" customHeight="1" thickBot="1" x14ac:dyDescent="0.25">
      <c r="A23" s="18"/>
      <c r="B23" s="514" t="s">
        <v>245</v>
      </c>
      <c r="C23" s="515"/>
      <c r="D23" s="515"/>
      <c r="E23" s="515"/>
    </row>
    <row r="24" spans="1:6" ht="15" customHeight="1" thickBot="1" x14ac:dyDescent="0.25">
      <c r="A24" s="18"/>
      <c r="B24" s="22" t="s">
        <v>236</v>
      </c>
      <c r="C24" s="23" t="s">
        <v>597</v>
      </c>
      <c r="D24" s="23" t="s">
        <v>237</v>
      </c>
      <c r="E24" s="24" t="s">
        <v>238</v>
      </c>
    </row>
    <row r="25" spans="1:6" ht="15" customHeight="1" x14ac:dyDescent="0.2">
      <c r="A25" s="18"/>
      <c r="B25" s="83" t="s">
        <v>240</v>
      </c>
      <c r="C25" s="341" t="s">
        <v>576</v>
      </c>
      <c r="D25" s="332"/>
      <c r="E25" s="317"/>
    </row>
    <row r="26" spans="1:6" ht="15" customHeight="1" x14ac:dyDescent="0.2">
      <c r="A26" s="18"/>
      <c r="B26" s="55" t="s">
        <v>241</v>
      </c>
      <c r="C26" s="343" t="s">
        <v>536</v>
      </c>
      <c r="D26" s="333"/>
      <c r="E26" s="335"/>
    </row>
    <row r="27" spans="1:6" ht="15" customHeight="1" x14ac:dyDescent="0.2">
      <c r="A27" s="18"/>
      <c r="B27" s="55" t="s">
        <v>242</v>
      </c>
      <c r="C27" s="343" t="s">
        <v>537</v>
      </c>
      <c r="D27" s="333"/>
      <c r="E27" s="335"/>
    </row>
    <row r="28" spans="1:6" ht="15" customHeight="1" x14ac:dyDescent="0.2">
      <c r="A28" s="18"/>
      <c r="B28" s="55" t="s">
        <v>652</v>
      </c>
      <c r="C28" s="343" t="s">
        <v>518</v>
      </c>
      <c r="D28" s="333"/>
      <c r="E28" s="335"/>
    </row>
    <row r="29" spans="1:6" ht="15" customHeight="1" x14ac:dyDescent="0.2">
      <c r="A29" s="18"/>
      <c r="B29" s="55" t="s">
        <v>696</v>
      </c>
      <c r="C29" s="343" t="s">
        <v>1052</v>
      </c>
      <c r="D29" s="333" t="s">
        <v>801</v>
      </c>
      <c r="E29" s="335"/>
    </row>
    <row r="30" spans="1:6" ht="15" customHeight="1" x14ac:dyDescent="0.2">
      <c r="A30" s="18"/>
      <c r="B30" s="55" t="s">
        <v>359</v>
      </c>
      <c r="C30" s="343" t="s">
        <v>502</v>
      </c>
      <c r="D30" s="333"/>
      <c r="E30" s="335"/>
    </row>
    <row r="31" spans="1:6" ht="15" customHeight="1" x14ac:dyDescent="0.2">
      <c r="A31" s="18"/>
      <c r="B31" s="55" t="s">
        <v>1101</v>
      </c>
      <c r="C31" s="343"/>
      <c r="D31" s="333"/>
      <c r="E31" s="338"/>
    </row>
    <row r="32" spans="1:6" ht="15" customHeight="1" x14ac:dyDescent="0.2">
      <c r="A32" s="18"/>
      <c r="B32" s="55" t="s">
        <v>1101</v>
      </c>
      <c r="C32" s="343"/>
      <c r="D32" s="333"/>
      <c r="E32" s="338"/>
      <c r="F32" s="15"/>
    </row>
    <row r="33" spans="1:6" ht="15" customHeight="1" x14ac:dyDescent="0.2">
      <c r="A33" s="18"/>
      <c r="B33" s="55" t="s">
        <v>1101</v>
      </c>
      <c r="C33" s="343"/>
      <c r="D33" s="333"/>
      <c r="E33" s="338"/>
      <c r="F33" s="15"/>
    </row>
    <row r="34" spans="1:6" ht="15" customHeight="1" x14ac:dyDescent="0.2">
      <c r="A34" s="18"/>
      <c r="B34" s="55" t="s">
        <v>1101</v>
      </c>
      <c r="C34" s="343"/>
      <c r="D34" s="333"/>
      <c r="E34" s="338"/>
      <c r="F34" s="15"/>
    </row>
    <row r="35" spans="1:6" ht="15" customHeight="1" x14ac:dyDescent="0.2">
      <c r="A35" s="18"/>
      <c r="B35" s="55" t="s">
        <v>1101</v>
      </c>
      <c r="C35" s="343"/>
      <c r="D35" s="333"/>
      <c r="E35" s="335"/>
      <c r="F35" s="15"/>
    </row>
    <row r="36" spans="1:6" ht="15" customHeight="1" thickBot="1" x14ac:dyDescent="0.25">
      <c r="A36" s="18"/>
      <c r="B36" s="68" t="s">
        <v>1101</v>
      </c>
      <c r="C36" s="344"/>
      <c r="D36" s="339"/>
      <c r="E36" s="339"/>
      <c r="F36" s="15"/>
    </row>
    <row r="37" spans="1:6" ht="15" customHeight="1" x14ac:dyDescent="0.2">
      <c r="A37" s="18"/>
      <c r="B37" s="32"/>
      <c r="C37" s="32"/>
      <c r="F37" s="15"/>
    </row>
    <row r="38" spans="1:6" ht="15" customHeight="1" thickBot="1" x14ac:dyDescent="0.25">
      <c r="A38" s="18"/>
      <c r="B38" s="514" t="s">
        <v>252</v>
      </c>
      <c r="C38" s="515"/>
      <c r="D38" s="515"/>
      <c r="E38" s="515"/>
    </row>
    <row r="39" spans="1:6" ht="15" customHeight="1" thickBot="1" x14ac:dyDescent="0.25">
      <c r="A39" s="18"/>
      <c r="B39" s="22" t="s">
        <v>236</v>
      </c>
      <c r="C39" s="23" t="s">
        <v>597</v>
      </c>
      <c r="D39" s="23" t="s">
        <v>237</v>
      </c>
      <c r="E39" s="24" t="s">
        <v>238</v>
      </c>
    </row>
    <row r="40" spans="1:6" ht="15" customHeight="1" x14ac:dyDescent="0.2">
      <c r="A40" s="18"/>
      <c r="B40" s="83" t="s">
        <v>1101</v>
      </c>
      <c r="C40" s="341"/>
      <c r="D40" s="332"/>
      <c r="E40" s="337"/>
    </row>
    <row r="41" spans="1:6" ht="15" customHeight="1" x14ac:dyDescent="0.2">
      <c r="A41" s="18"/>
      <c r="B41" s="55" t="s">
        <v>1101</v>
      </c>
      <c r="C41" s="343"/>
      <c r="D41" s="333"/>
      <c r="E41" s="338"/>
    </row>
    <row r="42" spans="1:6" ht="15" customHeight="1" x14ac:dyDescent="0.2">
      <c r="A42" s="18"/>
      <c r="B42" s="55" t="s">
        <v>1101</v>
      </c>
      <c r="C42" s="343"/>
      <c r="D42" s="333"/>
      <c r="E42" s="338"/>
    </row>
    <row r="43" spans="1:6" ht="15" customHeight="1" x14ac:dyDescent="0.2">
      <c r="A43" s="18"/>
      <c r="B43" s="55" t="s">
        <v>1101</v>
      </c>
      <c r="C43" s="343"/>
      <c r="D43" s="333"/>
      <c r="E43" s="338"/>
    </row>
    <row r="44" spans="1:6" ht="15" customHeight="1" thickBot="1" x14ac:dyDescent="0.25">
      <c r="A44" s="18"/>
      <c r="B44" s="68" t="s">
        <v>1101</v>
      </c>
      <c r="C44" s="346"/>
      <c r="D44" s="339"/>
      <c r="E44" s="339"/>
    </row>
    <row r="45" spans="1:6" x14ac:dyDescent="0.2">
      <c r="A45" s="18"/>
      <c r="B45" s="29"/>
      <c r="C45" s="94"/>
    </row>
    <row r="46" spans="1:6" x14ac:dyDescent="0.2">
      <c r="A46" s="18"/>
      <c r="B46" s="29"/>
      <c r="C46" s="94"/>
    </row>
    <row r="47" spans="1:6" x14ac:dyDescent="0.2">
      <c r="A47" s="18"/>
      <c r="B47" s="29"/>
      <c r="C47" s="94"/>
    </row>
    <row r="48" spans="1:6" x14ac:dyDescent="0.2">
      <c r="A48" s="18"/>
      <c r="B48" s="29"/>
      <c r="C48" s="94"/>
    </row>
    <row r="49" spans="1:3" s="16" customFormat="1" x14ac:dyDescent="0.2">
      <c r="A49" s="18"/>
      <c r="B49" s="29"/>
      <c r="C49" s="94"/>
    </row>
    <row r="50" spans="1:3" s="16" customFormat="1" x14ac:dyDescent="0.2">
      <c r="A50" s="18"/>
      <c r="B50" s="29"/>
      <c r="C50" s="94"/>
    </row>
    <row r="51" spans="1:3" s="16" customFormat="1" x14ac:dyDescent="0.2">
      <c r="A51" s="18"/>
      <c r="B51" s="29"/>
      <c r="C51" s="94"/>
    </row>
    <row r="52" spans="1:3" s="16" customFormat="1" x14ac:dyDescent="0.2">
      <c r="A52" s="18"/>
      <c r="B52" s="29"/>
      <c r="C52" s="94"/>
    </row>
    <row r="53" spans="1:3" s="16" customFormat="1" x14ac:dyDescent="0.2">
      <c r="A53" s="18"/>
      <c r="B53" s="29"/>
      <c r="C53" s="94"/>
    </row>
    <row r="54" spans="1:3" s="16" customFormat="1" x14ac:dyDescent="0.2">
      <c r="A54" s="18"/>
      <c r="B54" s="29"/>
      <c r="C54" s="94"/>
    </row>
    <row r="55" spans="1:3" s="16" customFormat="1" x14ac:dyDescent="0.2">
      <c r="A55" s="15"/>
      <c r="B55" s="29"/>
      <c r="C55" s="94"/>
    </row>
    <row r="56" spans="1:3" s="16" customFormat="1" x14ac:dyDescent="0.2">
      <c r="A56" s="15"/>
      <c r="B56" s="29"/>
      <c r="C56" s="94"/>
    </row>
    <row r="57" spans="1:3" s="16" customFormat="1" x14ac:dyDescent="0.2">
      <c r="A57" s="15"/>
      <c r="B57" s="29"/>
      <c r="C57" s="94"/>
    </row>
    <row r="58" spans="1:3" s="16" customFormat="1" x14ac:dyDescent="0.2">
      <c r="A58" s="15"/>
      <c r="B58" s="29"/>
      <c r="C58" s="94"/>
    </row>
    <row r="59" spans="1:3" s="16" customFormat="1" x14ac:dyDescent="0.2">
      <c r="A59" s="15"/>
      <c r="B59" s="29"/>
      <c r="C59" s="94"/>
    </row>
    <row r="60" spans="1:3" s="16" customFormat="1" x14ac:dyDescent="0.2">
      <c r="A60" s="15"/>
      <c r="B60" s="29"/>
      <c r="C60" s="94"/>
    </row>
    <row r="61" spans="1:3" s="16" customFormat="1" x14ac:dyDescent="0.2">
      <c r="A61" s="15"/>
      <c r="B61" s="29"/>
      <c r="C61" s="94"/>
    </row>
    <row r="62" spans="1:3" s="16" customFormat="1" x14ac:dyDescent="0.2">
      <c r="A62" s="15"/>
      <c r="B62" s="29"/>
      <c r="C62" s="94"/>
    </row>
    <row r="63" spans="1:3" s="16" customFormat="1" x14ac:dyDescent="0.2">
      <c r="A63" s="15"/>
      <c r="B63" s="14"/>
      <c r="C63" s="94"/>
    </row>
    <row r="64" spans="1:3" s="16" customFormat="1" x14ac:dyDescent="0.2">
      <c r="A64" s="15"/>
      <c r="B64" s="29"/>
      <c r="C64" s="94"/>
    </row>
    <row r="65" spans="1:3" s="16" customFormat="1" x14ac:dyDescent="0.2">
      <c r="A65" s="18"/>
      <c r="B65" s="29"/>
      <c r="C65" s="94"/>
    </row>
    <row r="66" spans="1:3" s="16" customFormat="1" x14ac:dyDescent="0.2">
      <c r="A66" s="18"/>
      <c r="B66" s="14"/>
      <c r="C66" s="17"/>
    </row>
    <row r="67" spans="1:3" s="16" customFormat="1" x14ac:dyDescent="0.2">
      <c r="A67" s="94"/>
      <c r="B67" s="14"/>
      <c r="C67" s="17"/>
    </row>
    <row r="68" spans="1:3" s="16" customFormat="1" x14ac:dyDescent="0.2">
      <c r="B68" s="14"/>
      <c r="C68" s="17"/>
    </row>
    <row r="69" spans="1:3" s="16" customFormat="1" x14ac:dyDescent="0.2">
      <c r="B69" s="14"/>
      <c r="C69" s="17"/>
    </row>
    <row r="70" spans="1:3" s="16" customFormat="1" x14ac:dyDescent="0.2">
      <c r="B70" s="14"/>
      <c r="C70" s="17"/>
    </row>
    <row r="71" spans="1:3" s="16" customFormat="1" x14ac:dyDescent="0.2">
      <c r="B71" s="14"/>
      <c r="C71" s="17"/>
    </row>
    <row r="72" spans="1:3" s="16" customFormat="1" x14ac:dyDescent="0.2">
      <c r="B72" s="14"/>
      <c r="C72" s="17"/>
    </row>
    <row r="73" spans="1:3" s="16" customFormat="1" x14ac:dyDescent="0.2">
      <c r="B73" s="29"/>
      <c r="C73" s="94"/>
    </row>
    <row r="74" spans="1:3" s="16" customFormat="1" x14ac:dyDescent="0.2">
      <c r="B74" s="29"/>
      <c r="C74" s="94"/>
    </row>
    <row r="75" spans="1:3" s="16" customFormat="1" x14ac:dyDescent="0.2">
      <c r="B75" s="29"/>
      <c r="C75" s="94"/>
    </row>
    <row r="76" spans="1:3" s="16" customFormat="1" x14ac:dyDescent="0.2">
      <c r="B76" s="29"/>
      <c r="C76" s="94"/>
    </row>
    <row r="77" spans="1:3" s="16" customFormat="1" x14ac:dyDescent="0.2">
      <c r="B77" s="29"/>
      <c r="C77" s="94"/>
    </row>
    <row r="78" spans="1:3" s="16" customFormat="1" x14ac:dyDescent="0.2">
      <c r="B78" s="14"/>
      <c r="C78" s="17"/>
    </row>
    <row r="79" spans="1:3" s="16" customFormat="1" x14ac:dyDescent="0.2">
      <c r="B79" s="14"/>
      <c r="C79" s="94"/>
    </row>
    <row r="80" spans="1:3" s="16" customFormat="1" x14ac:dyDescent="0.2">
      <c r="B80" s="29"/>
      <c r="C80" s="94"/>
    </row>
    <row r="81" spans="1:5" x14ac:dyDescent="0.2">
      <c r="A81" s="16"/>
      <c r="B81" s="16"/>
      <c r="D81" s="17"/>
      <c r="E81" s="17"/>
    </row>
    <row r="82" spans="1:5" x14ac:dyDescent="0.2">
      <c r="A82" s="16"/>
      <c r="B82" s="17"/>
      <c r="D82" s="17"/>
      <c r="E82" s="17"/>
    </row>
    <row r="83" spans="1:5" x14ac:dyDescent="0.2">
      <c r="A83" s="17"/>
      <c r="B83" s="17"/>
      <c r="D83" s="17"/>
      <c r="E83" s="17"/>
    </row>
    <row r="84" spans="1:5" x14ac:dyDescent="0.2">
      <c r="A84" s="17"/>
      <c r="B84" s="17"/>
      <c r="D84" s="17"/>
      <c r="E84" s="17"/>
    </row>
    <row r="85" spans="1:5" x14ac:dyDescent="0.2">
      <c r="B85" s="17"/>
      <c r="D85" s="17"/>
      <c r="E85" s="17"/>
    </row>
    <row r="86" spans="1:5" x14ac:dyDescent="0.2">
      <c r="B86" s="17"/>
      <c r="D86" s="17"/>
      <c r="E86" s="17"/>
    </row>
    <row r="87" spans="1:5" x14ac:dyDescent="0.2">
      <c r="B87" s="17"/>
      <c r="D87" s="17"/>
      <c r="E87" s="17"/>
    </row>
    <row r="88" spans="1:5" x14ac:dyDescent="0.2">
      <c r="B88" s="17"/>
      <c r="D88" s="17"/>
      <c r="E88" s="17"/>
    </row>
    <row r="89" spans="1:5" x14ac:dyDescent="0.2">
      <c r="B89" s="17"/>
      <c r="D89" s="17"/>
      <c r="E89" s="17"/>
    </row>
    <row r="90" spans="1:5" x14ac:dyDescent="0.2">
      <c r="B90" s="17"/>
      <c r="D90" s="17"/>
      <c r="E90" s="17"/>
    </row>
    <row r="91" spans="1:5" x14ac:dyDescent="0.2">
      <c r="B91" s="17"/>
      <c r="D91" s="17"/>
      <c r="E91" s="17"/>
    </row>
    <row r="92" spans="1:5" x14ac:dyDescent="0.2">
      <c r="B92" s="17"/>
      <c r="D92" s="17"/>
      <c r="E92" s="17"/>
    </row>
    <row r="93" spans="1:5" x14ac:dyDescent="0.2">
      <c r="B93" s="17"/>
      <c r="D93" s="17"/>
      <c r="E93" s="17"/>
    </row>
    <row r="94" spans="1:5" x14ac:dyDescent="0.2">
      <c r="B94" s="17"/>
      <c r="D94" s="17"/>
      <c r="E94" s="17"/>
    </row>
    <row r="95" spans="1:5" x14ac:dyDescent="0.2">
      <c r="B95" s="17"/>
      <c r="D95" s="17"/>
      <c r="E95" s="17"/>
    </row>
    <row r="96" spans="1:5" x14ac:dyDescent="0.2">
      <c r="B96" s="17"/>
      <c r="D96" s="17"/>
      <c r="E96" s="17"/>
    </row>
    <row r="97" spans="2:5" x14ac:dyDescent="0.2">
      <c r="B97" s="16"/>
      <c r="D97" s="17"/>
      <c r="E97" s="17"/>
    </row>
    <row r="98" spans="2:5" x14ac:dyDescent="0.2">
      <c r="B98" s="16"/>
      <c r="D98" s="17"/>
      <c r="E98" s="17"/>
    </row>
    <row r="212" spans="6:6" x14ac:dyDescent="0.2">
      <c r="F212" s="15"/>
    </row>
    <row r="213" spans="6:6" x14ac:dyDescent="0.2">
      <c r="F213" s="15"/>
    </row>
    <row r="214" spans="6:6" x14ac:dyDescent="0.2">
      <c r="F214" s="15"/>
    </row>
    <row r="215" spans="6:6" x14ac:dyDescent="0.2">
      <c r="F215" s="15"/>
    </row>
    <row r="216" spans="6:6" x14ac:dyDescent="0.2">
      <c r="F216" s="15"/>
    </row>
    <row r="217" spans="6:6" x14ac:dyDescent="0.2">
      <c r="F217" s="15"/>
    </row>
    <row r="218" spans="6:6" x14ac:dyDescent="0.2">
      <c r="F218" s="15"/>
    </row>
    <row r="219" spans="6:6" x14ac:dyDescent="0.2">
      <c r="F219" s="15"/>
    </row>
    <row r="220" spans="6:6" x14ac:dyDescent="0.2">
      <c r="F220" s="15"/>
    </row>
    <row r="221" spans="6:6" x14ac:dyDescent="0.2">
      <c r="F221" s="15"/>
    </row>
    <row r="222" spans="6:6" x14ac:dyDescent="0.2">
      <c r="F222" s="15"/>
    </row>
    <row r="223" spans="6:6" x14ac:dyDescent="0.2">
      <c r="F223" s="15"/>
    </row>
    <row r="224" spans="6:6" x14ac:dyDescent="0.2">
      <c r="F224" s="15"/>
    </row>
    <row r="225" spans="6:6" x14ac:dyDescent="0.2">
      <c r="F225" s="15"/>
    </row>
    <row r="226" spans="6:6" x14ac:dyDescent="0.2">
      <c r="F226" s="15"/>
    </row>
    <row r="227" spans="6:6" x14ac:dyDescent="0.2">
      <c r="F227" s="15"/>
    </row>
    <row r="228" spans="6:6" x14ac:dyDescent="0.2">
      <c r="F228" s="15"/>
    </row>
    <row r="229" spans="6:6" x14ac:dyDescent="0.2">
      <c r="F229" s="15"/>
    </row>
    <row r="230" spans="6:6" x14ac:dyDescent="0.2">
      <c r="F230" s="15"/>
    </row>
    <row r="231" spans="6:6" x14ac:dyDescent="0.2">
      <c r="F231" s="15"/>
    </row>
    <row r="232" spans="6:6" x14ac:dyDescent="0.2">
      <c r="F232" s="15"/>
    </row>
    <row r="233" spans="6:6" x14ac:dyDescent="0.2">
      <c r="F233" s="15"/>
    </row>
    <row r="234" spans="6:6" x14ac:dyDescent="0.2">
      <c r="F234" s="15"/>
    </row>
    <row r="235" spans="6:6" x14ac:dyDescent="0.2">
      <c r="F235" s="15"/>
    </row>
    <row r="236" spans="6:6" x14ac:dyDescent="0.2">
      <c r="F236" s="15"/>
    </row>
    <row r="237" spans="6:6" x14ac:dyDescent="0.2">
      <c r="F237" s="15"/>
    </row>
    <row r="238" spans="6:6" x14ac:dyDescent="0.2">
      <c r="F238" s="15"/>
    </row>
    <row r="239" spans="6:6" x14ac:dyDescent="0.2">
      <c r="F239" s="15"/>
    </row>
    <row r="240" spans="6:6" x14ac:dyDescent="0.2">
      <c r="F240" s="15"/>
    </row>
    <row r="241" spans="6:6" x14ac:dyDescent="0.2">
      <c r="F241" s="15"/>
    </row>
    <row r="242" spans="6:6" x14ac:dyDescent="0.2">
      <c r="F242" s="15"/>
    </row>
    <row r="243" spans="6:6" x14ac:dyDescent="0.2">
      <c r="F243" s="15"/>
    </row>
    <row r="244" spans="6:6" x14ac:dyDescent="0.2">
      <c r="F244" s="15"/>
    </row>
    <row r="245" spans="6:6" x14ac:dyDescent="0.2">
      <c r="F245" s="15"/>
    </row>
    <row r="246" spans="6:6" x14ac:dyDescent="0.2">
      <c r="F246" s="15"/>
    </row>
    <row r="247" spans="6:6" x14ac:dyDescent="0.2">
      <c r="F247" s="15"/>
    </row>
    <row r="248" spans="6:6" x14ac:dyDescent="0.2">
      <c r="F248" s="15"/>
    </row>
    <row r="249" spans="6:6" x14ac:dyDescent="0.2">
      <c r="F249" s="15"/>
    </row>
    <row r="250" spans="6:6" x14ac:dyDescent="0.2">
      <c r="F250" s="15"/>
    </row>
    <row r="251" spans="6:6" x14ac:dyDescent="0.2">
      <c r="F251" s="15"/>
    </row>
    <row r="252" spans="6:6" x14ac:dyDescent="0.2">
      <c r="F252" s="15"/>
    </row>
    <row r="253" spans="6:6" x14ac:dyDescent="0.2">
      <c r="F253" s="15"/>
    </row>
    <row r="254" spans="6:6" x14ac:dyDescent="0.2">
      <c r="F254" s="15"/>
    </row>
    <row r="255" spans="6:6" x14ac:dyDescent="0.2">
      <c r="F255" s="15"/>
    </row>
    <row r="256" spans="6:6" x14ac:dyDescent="0.2">
      <c r="F256" s="15"/>
    </row>
    <row r="257" spans="6:6" x14ac:dyDescent="0.2">
      <c r="F257" s="15"/>
    </row>
    <row r="258" spans="6:6" x14ac:dyDescent="0.2">
      <c r="F258" s="15"/>
    </row>
    <row r="259" spans="6:6" x14ac:dyDescent="0.2">
      <c r="F259" s="15"/>
    </row>
    <row r="260" spans="6:6" x14ac:dyDescent="0.2">
      <c r="F260" s="15"/>
    </row>
    <row r="261" spans="6:6" x14ac:dyDescent="0.2">
      <c r="F261" s="15"/>
    </row>
    <row r="262" spans="6:6" x14ac:dyDescent="0.2">
      <c r="F262" s="15"/>
    </row>
    <row r="263" spans="6:6" x14ac:dyDescent="0.2">
      <c r="F263" s="15"/>
    </row>
    <row r="264" spans="6:6" x14ac:dyDescent="0.2">
      <c r="F264" s="15"/>
    </row>
    <row r="265" spans="6:6" x14ac:dyDescent="0.2">
      <c r="F265" s="15"/>
    </row>
    <row r="266" spans="6:6" x14ac:dyDescent="0.2">
      <c r="F266" s="15"/>
    </row>
    <row r="267" spans="6:6" x14ac:dyDescent="0.2">
      <c r="F267" s="15"/>
    </row>
    <row r="268" spans="6:6" x14ac:dyDescent="0.2">
      <c r="F268" s="15"/>
    </row>
    <row r="269" spans="6:6" x14ac:dyDescent="0.2">
      <c r="F269" s="15"/>
    </row>
    <row r="270" spans="6:6" x14ac:dyDescent="0.2">
      <c r="F270" s="15"/>
    </row>
    <row r="271" spans="6:6" x14ac:dyDescent="0.2">
      <c r="F271" s="15"/>
    </row>
    <row r="272" spans="6:6" x14ac:dyDescent="0.2">
      <c r="F272" s="15"/>
    </row>
    <row r="273" spans="6:6" x14ac:dyDescent="0.2">
      <c r="F273" s="15"/>
    </row>
    <row r="274" spans="6:6" x14ac:dyDescent="0.2">
      <c r="F274" s="15"/>
    </row>
    <row r="275" spans="6:6" x14ac:dyDescent="0.2">
      <c r="F275" s="15"/>
    </row>
    <row r="276" spans="6:6" x14ac:dyDescent="0.2">
      <c r="F276" s="15"/>
    </row>
    <row r="277" spans="6:6" x14ac:dyDescent="0.2">
      <c r="F277" s="15"/>
    </row>
    <row r="278" spans="6:6" x14ac:dyDescent="0.2">
      <c r="F278" s="15"/>
    </row>
    <row r="279" spans="6:6" x14ac:dyDescent="0.2">
      <c r="F279" s="15"/>
    </row>
    <row r="280" spans="6:6" x14ac:dyDescent="0.2">
      <c r="F280" s="15"/>
    </row>
    <row r="281" spans="6:6" x14ac:dyDescent="0.2">
      <c r="F281" s="15"/>
    </row>
    <row r="282" spans="6:6" x14ac:dyDescent="0.2">
      <c r="F282" s="15"/>
    </row>
    <row r="283" spans="6:6" x14ac:dyDescent="0.2">
      <c r="F283" s="15"/>
    </row>
    <row r="284" spans="6:6" x14ac:dyDescent="0.2">
      <c r="F284" s="15"/>
    </row>
    <row r="285" spans="6:6" x14ac:dyDescent="0.2">
      <c r="F285" s="15"/>
    </row>
    <row r="286" spans="6:6" x14ac:dyDescent="0.2">
      <c r="F286" s="15"/>
    </row>
    <row r="287" spans="6:6" x14ac:dyDescent="0.2">
      <c r="F287" s="15"/>
    </row>
    <row r="288" spans="6:6" x14ac:dyDescent="0.2">
      <c r="F288" s="15"/>
    </row>
    <row r="289" spans="6:6" x14ac:dyDescent="0.2">
      <c r="F289" s="15"/>
    </row>
    <row r="290" spans="6:6" x14ac:dyDescent="0.2">
      <c r="F290" s="15"/>
    </row>
    <row r="291" spans="6:6" x14ac:dyDescent="0.2">
      <c r="F291" s="15"/>
    </row>
    <row r="292" spans="6:6" x14ac:dyDescent="0.2">
      <c r="F292" s="15"/>
    </row>
    <row r="293" spans="6:6" x14ac:dyDescent="0.2">
      <c r="F293" s="15"/>
    </row>
    <row r="294" spans="6:6" x14ac:dyDescent="0.2">
      <c r="F294" s="15"/>
    </row>
    <row r="295" spans="6:6" x14ac:dyDescent="0.2">
      <c r="F295" s="15"/>
    </row>
    <row r="296" spans="6:6" x14ac:dyDescent="0.2">
      <c r="F296" s="15"/>
    </row>
    <row r="297" spans="6:6" x14ac:dyDescent="0.2">
      <c r="F297" s="15"/>
    </row>
    <row r="298" spans="6:6" x14ac:dyDescent="0.2">
      <c r="F298" s="15"/>
    </row>
    <row r="299" spans="6:6" x14ac:dyDescent="0.2">
      <c r="F299" s="15"/>
    </row>
    <row r="300" spans="6:6" x14ac:dyDescent="0.2">
      <c r="F300" s="15"/>
    </row>
    <row r="301" spans="6:6" x14ac:dyDescent="0.2">
      <c r="F301" s="15"/>
    </row>
    <row r="302" spans="6:6" x14ac:dyDescent="0.2">
      <c r="F302" s="15"/>
    </row>
    <row r="303" spans="6:6" x14ac:dyDescent="0.2">
      <c r="F303" s="15"/>
    </row>
    <row r="304" spans="6:6" x14ac:dyDescent="0.2">
      <c r="F304" s="15"/>
    </row>
    <row r="305" spans="6:6" x14ac:dyDescent="0.2">
      <c r="F305" s="15"/>
    </row>
    <row r="306" spans="6:6" x14ac:dyDescent="0.2">
      <c r="F306" s="15"/>
    </row>
    <row r="307" spans="6:6" x14ac:dyDescent="0.2">
      <c r="F307" s="15"/>
    </row>
    <row r="308" spans="6:6" x14ac:dyDescent="0.2">
      <c r="F308" s="15"/>
    </row>
    <row r="309" spans="6:6" x14ac:dyDescent="0.2">
      <c r="F309" s="15"/>
    </row>
    <row r="310" spans="6:6" x14ac:dyDescent="0.2">
      <c r="F310" s="15"/>
    </row>
    <row r="311" spans="6:6" x14ac:dyDescent="0.2">
      <c r="F311" s="15"/>
    </row>
    <row r="312" spans="6:6" x14ac:dyDescent="0.2">
      <c r="F312" s="15"/>
    </row>
    <row r="313" spans="6:6" x14ac:dyDescent="0.2">
      <c r="F313" s="15"/>
    </row>
    <row r="314" spans="6:6" x14ac:dyDescent="0.2">
      <c r="F314" s="15"/>
    </row>
    <row r="315" spans="6:6" x14ac:dyDescent="0.2">
      <c r="F315" s="15"/>
    </row>
    <row r="316" spans="6:6" x14ac:dyDescent="0.2">
      <c r="F316" s="15"/>
    </row>
    <row r="317" spans="6:6" x14ac:dyDescent="0.2">
      <c r="F317" s="15"/>
    </row>
    <row r="318" spans="6:6" x14ac:dyDescent="0.2">
      <c r="F318" s="15"/>
    </row>
    <row r="319" spans="6:6" x14ac:dyDescent="0.2">
      <c r="F319" s="15"/>
    </row>
    <row r="320" spans="6:6" x14ac:dyDescent="0.2">
      <c r="F320" s="15"/>
    </row>
    <row r="321" spans="6:6" x14ac:dyDescent="0.2">
      <c r="F321" s="15"/>
    </row>
    <row r="322" spans="6:6" x14ac:dyDescent="0.2">
      <c r="F322" s="15"/>
    </row>
    <row r="323" spans="6:6" x14ac:dyDescent="0.2">
      <c r="F323" s="15"/>
    </row>
    <row r="324" spans="6:6" x14ac:dyDescent="0.2">
      <c r="F324" s="15"/>
    </row>
    <row r="325" spans="6:6" x14ac:dyDescent="0.2">
      <c r="F325" s="15"/>
    </row>
    <row r="326" spans="6:6" x14ac:dyDescent="0.2">
      <c r="F326" s="15"/>
    </row>
    <row r="327" spans="6:6" x14ac:dyDescent="0.2">
      <c r="F327" s="15"/>
    </row>
    <row r="328" spans="6:6" x14ac:dyDescent="0.2">
      <c r="F328" s="15"/>
    </row>
    <row r="329" spans="6:6" x14ac:dyDescent="0.2">
      <c r="F329" s="15"/>
    </row>
    <row r="330" spans="6:6" x14ac:dyDescent="0.2">
      <c r="F330" s="15"/>
    </row>
    <row r="331" spans="6:6" x14ac:dyDescent="0.2">
      <c r="F331" s="15"/>
    </row>
    <row r="332" spans="6:6" x14ac:dyDescent="0.2">
      <c r="F332" s="15"/>
    </row>
    <row r="333" spans="6:6" x14ac:dyDescent="0.2">
      <c r="F333" s="15"/>
    </row>
    <row r="334" spans="6:6" x14ac:dyDescent="0.2">
      <c r="F334" s="15"/>
    </row>
    <row r="335" spans="6:6" x14ac:dyDescent="0.2">
      <c r="F335" s="15"/>
    </row>
    <row r="336" spans="6:6" x14ac:dyDescent="0.2">
      <c r="F336" s="15"/>
    </row>
    <row r="337" spans="6:6" x14ac:dyDescent="0.2">
      <c r="F337" s="15"/>
    </row>
  </sheetData>
  <sheetProtection algorithmName="SHA-512" hashValue="Hrtq0jOZbxK5SC9EMgBlrtgUvsf2et+jZAaR+7Co8UKo4fXw4g8n7FzkDnI1Am0ZRVUoN4hZlYn71/KfeXlZkA==" saltValue="74Wr4Kxw4SafFOc58lHqGQ==" spinCount="100000" sheet="1" objects="1" scenarios="1"/>
  <mergeCells count="4">
    <mergeCell ref="E3:E5"/>
    <mergeCell ref="B14:E14"/>
    <mergeCell ref="B23:E23"/>
    <mergeCell ref="B38:E38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1386-BCF5-441B-AABD-39EEE32B3316}">
  <sheetPr codeName="Planilha55"/>
  <dimension ref="A1:G336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51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1106</v>
      </c>
    </row>
    <row r="10" spans="1:7" ht="15" customHeight="1" x14ac:dyDescent="0.2">
      <c r="B10" s="92" t="s">
        <v>1389</v>
      </c>
    </row>
    <row r="11" spans="1:7" ht="15" customHeight="1" x14ac:dyDescent="0.2">
      <c r="B11" s="92" t="s">
        <v>1390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256</v>
      </c>
      <c r="C16" s="340"/>
      <c r="D16" s="341" t="s">
        <v>461</v>
      </c>
      <c r="E16" s="332"/>
      <c r="F16" s="317"/>
      <c r="G16" s="15"/>
    </row>
    <row r="17" spans="1:7" ht="15" customHeight="1" x14ac:dyDescent="0.2">
      <c r="A17" s="18"/>
      <c r="B17" s="55" t="s">
        <v>1101</v>
      </c>
      <c r="C17" s="342"/>
      <c r="D17" s="343"/>
      <c r="E17" s="333"/>
      <c r="F17" s="335"/>
      <c r="G17" s="15"/>
    </row>
    <row r="18" spans="1:7" ht="15" customHeight="1" x14ac:dyDescent="0.2">
      <c r="A18" s="18"/>
      <c r="B18" s="55" t="s">
        <v>1101</v>
      </c>
      <c r="C18" s="342"/>
      <c r="D18" s="343"/>
      <c r="E18" s="403"/>
      <c r="F18" s="338"/>
    </row>
    <row r="19" spans="1:7" ht="15" customHeight="1" x14ac:dyDescent="0.2">
      <c r="A19" s="18"/>
      <c r="B19" s="55" t="s">
        <v>1101</v>
      </c>
      <c r="C19" s="342"/>
      <c r="D19" s="343"/>
      <c r="E19" s="402"/>
      <c r="F19" s="338"/>
    </row>
    <row r="20" spans="1:7" ht="15" customHeight="1" x14ac:dyDescent="0.2">
      <c r="A20" s="18"/>
      <c r="B20" s="55" t="s">
        <v>1101</v>
      </c>
      <c r="C20" s="342"/>
      <c r="D20" s="343"/>
      <c r="E20" s="402"/>
      <c r="F20" s="338"/>
    </row>
    <row r="21" spans="1:7" ht="15" customHeight="1" thickBot="1" x14ac:dyDescent="0.25">
      <c r="A21" s="18"/>
      <c r="B21" s="68" t="s">
        <v>1101</v>
      </c>
      <c r="C21" s="354" t="s">
        <v>1101</v>
      </c>
      <c r="D21" s="345"/>
      <c r="E21" s="334"/>
      <c r="F21" s="339"/>
    </row>
    <row r="22" spans="1:7" ht="15" customHeight="1" x14ac:dyDescent="0.2">
      <c r="A22" s="18"/>
      <c r="B22" s="29"/>
      <c r="C22" s="94"/>
      <c r="D22" s="94"/>
    </row>
    <row r="23" spans="1:7" ht="15" customHeight="1" thickBot="1" x14ac:dyDescent="0.25">
      <c r="A23" s="18"/>
      <c r="B23" s="514" t="s">
        <v>245</v>
      </c>
      <c r="C23" s="515"/>
      <c r="D23" s="515"/>
      <c r="E23" s="515"/>
      <c r="F23" s="515"/>
    </row>
    <row r="24" spans="1:7" ht="15" customHeight="1" thickBot="1" x14ac:dyDescent="0.25">
      <c r="A24" s="18"/>
      <c r="B24" s="22" t="s">
        <v>236</v>
      </c>
      <c r="C24" s="23"/>
      <c r="D24" s="23" t="s">
        <v>597</v>
      </c>
      <c r="E24" s="23" t="s">
        <v>237</v>
      </c>
      <c r="F24" s="24" t="s">
        <v>238</v>
      </c>
    </row>
    <row r="25" spans="1:7" ht="15" customHeight="1" x14ac:dyDescent="0.2">
      <c r="A25" s="18"/>
      <c r="B25" s="83" t="s">
        <v>255</v>
      </c>
      <c r="C25" s="340"/>
      <c r="D25" s="341" t="s">
        <v>376</v>
      </c>
      <c r="E25" s="332"/>
      <c r="F25" s="317" t="s">
        <v>761</v>
      </c>
    </row>
    <row r="26" spans="1:7" ht="15" customHeight="1" x14ac:dyDescent="0.2">
      <c r="A26" s="18"/>
      <c r="B26" s="55" t="s">
        <v>240</v>
      </c>
      <c r="C26" s="342"/>
      <c r="D26" s="343" t="s">
        <v>1058</v>
      </c>
      <c r="E26" s="333"/>
      <c r="F26" s="335" t="s">
        <v>761</v>
      </c>
    </row>
    <row r="27" spans="1:7" ht="15" customHeight="1" x14ac:dyDescent="0.2">
      <c r="A27" s="18"/>
      <c r="B27" s="55" t="s">
        <v>241</v>
      </c>
      <c r="C27" s="342"/>
      <c r="D27" s="343" t="s">
        <v>368</v>
      </c>
      <c r="E27" s="333"/>
      <c r="F27" s="335" t="s">
        <v>761</v>
      </c>
    </row>
    <row r="28" spans="1:7" ht="15" customHeight="1" x14ac:dyDescent="0.2">
      <c r="A28" s="18"/>
      <c r="B28" s="55" t="s">
        <v>242</v>
      </c>
      <c r="C28" s="342"/>
      <c r="D28" s="343" t="s">
        <v>1061</v>
      </c>
      <c r="E28" s="333"/>
      <c r="F28" s="335" t="s">
        <v>762</v>
      </c>
    </row>
    <row r="29" spans="1:7" ht="15" customHeight="1" x14ac:dyDescent="0.2">
      <c r="A29" s="18"/>
      <c r="B29" s="55" t="s">
        <v>756</v>
      </c>
      <c r="C29" s="342"/>
      <c r="D29" s="343" t="s">
        <v>1074</v>
      </c>
      <c r="E29" s="333" t="s">
        <v>758</v>
      </c>
      <c r="F29" s="335" t="s">
        <v>762</v>
      </c>
    </row>
    <row r="30" spans="1:7" ht="15" customHeight="1" x14ac:dyDescent="0.2">
      <c r="A30" s="18"/>
      <c r="B30" s="55" t="s">
        <v>614</v>
      </c>
      <c r="C30" s="342"/>
      <c r="D30" s="343" t="s">
        <v>388</v>
      </c>
      <c r="E30" s="333" t="s">
        <v>759</v>
      </c>
      <c r="F30" s="335" t="s">
        <v>762</v>
      </c>
    </row>
    <row r="31" spans="1:7" ht="15" customHeight="1" x14ac:dyDescent="0.2">
      <c r="A31" s="18"/>
      <c r="B31" s="55" t="s">
        <v>263</v>
      </c>
      <c r="C31" s="342"/>
      <c r="D31" s="343" t="s">
        <v>386</v>
      </c>
      <c r="E31" s="333" t="s">
        <v>760</v>
      </c>
      <c r="F31" s="335" t="s">
        <v>762</v>
      </c>
    </row>
    <row r="32" spans="1:7" ht="15" customHeight="1" x14ac:dyDescent="0.2">
      <c r="A32" s="18"/>
      <c r="B32" s="55" t="s">
        <v>263</v>
      </c>
      <c r="C32" s="342"/>
      <c r="D32" s="343" t="s">
        <v>524</v>
      </c>
      <c r="E32" s="333"/>
      <c r="F32" s="338"/>
      <c r="G32" s="15"/>
    </row>
    <row r="33" spans="1:7" ht="15" customHeight="1" x14ac:dyDescent="0.2">
      <c r="A33" s="18"/>
      <c r="B33" s="55" t="s">
        <v>249</v>
      </c>
      <c r="C33" s="342"/>
      <c r="D33" s="343" t="s">
        <v>370</v>
      </c>
      <c r="E33" s="333"/>
      <c r="F33" s="338"/>
      <c r="G33" s="15"/>
    </row>
    <row r="34" spans="1:7" ht="15" customHeight="1" x14ac:dyDescent="0.2">
      <c r="A34" s="18"/>
      <c r="B34" s="55" t="s">
        <v>1101</v>
      </c>
      <c r="C34" s="342" t="s">
        <v>1101</v>
      </c>
      <c r="D34" s="343"/>
      <c r="E34" s="333"/>
      <c r="F34" s="338"/>
      <c r="G34" s="15"/>
    </row>
    <row r="35" spans="1:7" ht="15" customHeight="1" x14ac:dyDescent="0.2">
      <c r="A35" s="18"/>
      <c r="B35" s="55" t="s">
        <v>1101</v>
      </c>
      <c r="C35" s="342" t="s">
        <v>1101</v>
      </c>
      <c r="D35" s="343"/>
      <c r="E35" s="333"/>
      <c r="F35" s="335"/>
      <c r="G35" s="15"/>
    </row>
    <row r="36" spans="1:7" ht="15" customHeight="1" thickBot="1" x14ac:dyDescent="0.25">
      <c r="A36" s="18"/>
      <c r="B36" s="68" t="s">
        <v>1101</v>
      </c>
      <c r="C36" s="354" t="s">
        <v>1101</v>
      </c>
      <c r="D36" s="344"/>
      <c r="E36" s="339"/>
      <c r="F36" s="339"/>
      <c r="G36" s="15"/>
    </row>
    <row r="37" spans="1:7" ht="15" customHeight="1" x14ac:dyDescent="0.2">
      <c r="A37" s="18"/>
      <c r="B37" s="32"/>
      <c r="C37" s="32"/>
      <c r="D37" s="32"/>
      <c r="G37" s="15"/>
    </row>
    <row r="38" spans="1:7" ht="15" customHeight="1" thickBot="1" x14ac:dyDescent="0.25">
      <c r="A38" s="18"/>
      <c r="B38" s="514" t="s">
        <v>252</v>
      </c>
      <c r="C38" s="515"/>
      <c r="D38" s="515"/>
      <c r="E38" s="515"/>
      <c r="F38" s="515"/>
    </row>
    <row r="39" spans="1:7" ht="15" customHeight="1" thickBot="1" x14ac:dyDescent="0.25">
      <c r="A39" s="18"/>
      <c r="B39" s="22" t="s">
        <v>236</v>
      </c>
      <c r="C39" s="23"/>
      <c r="D39" s="23" t="s">
        <v>597</v>
      </c>
      <c r="E39" s="23" t="s">
        <v>237</v>
      </c>
      <c r="F39" s="24" t="s">
        <v>238</v>
      </c>
    </row>
    <row r="40" spans="1:7" ht="15" customHeight="1" x14ac:dyDescent="0.2">
      <c r="A40" s="18"/>
      <c r="B40" s="83" t="s">
        <v>757</v>
      </c>
      <c r="C40" s="340"/>
      <c r="D40" s="341" t="s">
        <v>984</v>
      </c>
      <c r="E40" s="332" t="s">
        <v>802</v>
      </c>
      <c r="F40" s="337"/>
    </row>
    <row r="41" spans="1:7" ht="15" customHeight="1" x14ac:dyDescent="0.2">
      <c r="A41" s="18"/>
      <c r="B41" s="55" t="s">
        <v>1101</v>
      </c>
      <c r="C41" s="342" t="s">
        <v>1101</v>
      </c>
      <c r="D41" s="343"/>
      <c r="E41" s="333"/>
      <c r="F41" s="338"/>
    </row>
    <row r="42" spans="1:7" ht="15" customHeight="1" x14ac:dyDescent="0.2">
      <c r="A42" s="18"/>
      <c r="B42" s="55" t="s">
        <v>1101</v>
      </c>
      <c r="C42" s="342" t="s">
        <v>1101</v>
      </c>
      <c r="D42" s="343"/>
      <c r="E42" s="333"/>
      <c r="F42" s="338"/>
    </row>
    <row r="43" spans="1:7" ht="15" customHeight="1" thickBot="1" x14ac:dyDescent="0.25">
      <c r="A43" s="18"/>
      <c r="B43" s="68" t="s">
        <v>1101</v>
      </c>
      <c r="C43" s="354" t="s">
        <v>1101</v>
      </c>
      <c r="D43" s="346"/>
      <c r="E43" s="339"/>
      <c r="F43" s="339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s="16" customFormat="1" x14ac:dyDescent="0.2">
      <c r="A48" s="18"/>
      <c r="B48" s="29"/>
      <c r="C48" s="94"/>
      <c r="D48" s="94"/>
    </row>
    <row r="49" spans="1:4" s="16" customFormat="1" x14ac:dyDescent="0.2">
      <c r="A49" s="18"/>
      <c r="B49" s="29"/>
      <c r="C49" s="94"/>
      <c r="D49" s="94"/>
    </row>
    <row r="50" spans="1:4" s="16" customFormat="1" x14ac:dyDescent="0.2">
      <c r="A50" s="18"/>
      <c r="B50" s="29"/>
      <c r="C50" s="94"/>
      <c r="D50" s="94"/>
    </row>
    <row r="51" spans="1:4" s="16" customFormat="1" x14ac:dyDescent="0.2">
      <c r="A51" s="18"/>
      <c r="B51" s="29"/>
      <c r="C51" s="94"/>
      <c r="D51" s="94"/>
    </row>
    <row r="52" spans="1:4" s="16" customFormat="1" x14ac:dyDescent="0.2">
      <c r="A52" s="18"/>
      <c r="B52" s="29"/>
      <c r="C52" s="94"/>
      <c r="D52" s="94"/>
    </row>
    <row r="53" spans="1:4" s="16" customFormat="1" x14ac:dyDescent="0.2">
      <c r="A53" s="18"/>
      <c r="B53" s="29"/>
      <c r="C53" s="94"/>
      <c r="D53" s="94"/>
    </row>
    <row r="54" spans="1:4" s="16" customFormat="1" x14ac:dyDescent="0.2">
      <c r="A54" s="15"/>
      <c r="B54" s="29"/>
      <c r="C54" s="94"/>
      <c r="D54" s="94"/>
    </row>
    <row r="55" spans="1:4" s="16" customFormat="1" x14ac:dyDescent="0.2">
      <c r="A55" s="15"/>
      <c r="B55" s="29"/>
      <c r="C55" s="94"/>
      <c r="D55" s="94"/>
    </row>
    <row r="56" spans="1:4" s="16" customFormat="1" x14ac:dyDescent="0.2">
      <c r="A56" s="15"/>
      <c r="B56" s="29"/>
      <c r="C56" s="94"/>
      <c r="D56" s="94"/>
    </row>
    <row r="57" spans="1:4" s="16" customFormat="1" x14ac:dyDescent="0.2">
      <c r="A57" s="15"/>
      <c r="B57" s="29"/>
      <c r="C57" s="94"/>
      <c r="D57" s="94"/>
    </row>
    <row r="58" spans="1:4" s="16" customFormat="1" x14ac:dyDescent="0.2">
      <c r="A58" s="15"/>
      <c r="B58" s="29"/>
      <c r="C58" s="94"/>
      <c r="D58" s="94"/>
    </row>
    <row r="59" spans="1:4" s="16" customFormat="1" x14ac:dyDescent="0.2">
      <c r="A59" s="15"/>
      <c r="B59" s="29"/>
      <c r="C59" s="94"/>
      <c r="D59" s="94"/>
    </row>
    <row r="60" spans="1:4" s="16" customFormat="1" x14ac:dyDescent="0.2">
      <c r="A60" s="15"/>
      <c r="B60" s="29"/>
      <c r="C60" s="94"/>
      <c r="D60" s="94"/>
    </row>
    <row r="61" spans="1:4" s="16" customFormat="1" x14ac:dyDescent="0.2">
      <c r="A61" s="15"/>
      <c r="B61" s="29"/>
      <c r="C61" s="94"/>
      <c r="D61" s="94"/>
    </row>
    <row r="62" spans="1:4" s="16" customFormat="1" x14ac:dyDescent="0.2">
      <c r="A62" s="15"/>
      <c r="B62" s="14"/>
      <c r="C62" s="94"/>
      <c r="D62" s="94"/>
    </row>
    <row r="63" spans="1:4" s="16" customFormat="1" x14ac:dyDescent="0.2">
      <c r="A63" s="15"/>
      <c r="B63" s="29"/>
      <c r="C63" s="94"/>
      <c r="D63" s="94"/>
    </row>
    <row r="64" spans="1:4" s="16" customFormat="1" x14ac:dyDescent="0.2">
      <c r="A64" s="18"/>
      <c r="B64" s="29"/>
      <c r="C64" s="94"/>
      <c r="D64" s="94"/>
    </row>
    <row r="65" spans="1:6" s="16" customFormat="1" x14ac:dyDescent="0.2">
      <c r="A65" s="18"/>
      <c r="B65" s="14"/>
      <c r="C65" s="17"/>
      <c r="D65" s="17"/>
    </row>
    <row r="66" spans="1:6" s="16" customFormat="1" x14ac:dyDescent="0.2">
      <c r="A66" s="94"/>
      <c r="B66" s="14"/>
      <c r="C66" s="17"/>
      <c r="D66" s="17"/>
    </row>
    <row r="67" spans="1:6" s="16" customFormat="1" x14ac:dyDescent="0.2">
      <c r="B67" s="14"/>
      <c r="C67" s="17"/>
      <c r="D67" s="17"/>
    </row>
    <row r="68" spans="1:6" s="16" customFormat="1" x14ac:dyDescent="0.2">
      <c r="B68" s="14"/>
      <c r="C68" s="17"/>
      <c r="D68" s="17"/>
    </row>
    <row r="69" spans="1:6" s="16" customFormat="1" x14ac:dyDescent="0.2">
      <c r="B69" s="14"/>
      <c r="C69" s="17"/>
      <c r="D69" s="17"/>
    </row>
    <row r="70" spans="1:6" s="16" customFormat="1" x14ac:dyDescent="0.2">
      <c r="B70" s="14"/>
      <c r="C70" s="17"/>
      <c r="D70" s="17"/>
    </row>
    <row r="71" spans="1:6" s="16" customFormat="1" x14ac:dyDescent="0.2">
      <c r="B71" s="14"/>
      <c r="C71" s="17"/>
      <c r="D71" s="17"/>
    </row>
    <row r="72" spans="1:6" s="16" customFormat="1" x14ac:dyDescent="0.2">
      <c r="B72" s="29"/>
      <c r="C72" s="94"/>
      <c r="D72" s="94"/>
    </row>
    <row r="73" spans="1:6" s="16" customFormat="1" x14ac:dyDescent="0.2">
      <c r="B73" s="29"/>
      <c r="C73" s="94"/>
      <c r="D73" s="94"/>
    </row>
    <row r="74" spans="1:6" s="16" customFormat="1" x14ac:dyDescent="0.2">
      <c r="B74" s="29"/>
      <c r="C74" s="94"/>
      <c r="D74" s="94"/>
    </row>
    <row r="75" spans="1:6" s="16" customFormat="1" x14ac:dyDescent="0.2">
      <c r="B75" s="29"/>
      <c r="C75" s="94"/>
      <c r="D75" s="94"/>
    </row>
    <row r="76" spans="1:6" s="16" customFormat="1" x14ac:dyDescent="0.2">
      <c r="B76" s="29"/>
      <c r="C76" s="94"/>
      <c r="D76" s="94"/>
    </row>
    <row r="77" spans="1:6" s="16" customFormat="1" x14ac:dyDescent="0.2">
      <c r="B77" s="14"/>
      <c r="C77" s="17"/>
      <c r="D77" s="17"/>
    </row>
    <row r="78" spans="1:6" s="16" customFormat="1" x14ac:dyDescent="0.2">
      <c r="B78" s="14"/>
      <c r="C78" s="94"/>
      <c r="D78" s="94"/>
    </row>
    <row r="79" spans="1:6" s="16" customFormat="1" x14ac:dyDescent="0.2">
      <c r="B79" s="29"/>
      <c r="C79" s="94"/>
      <c r="D79" s="94"/>
    </row>
    <row r="80" spans="1:6" x14ac:dyDescent="0.2">
      <c r="A80" s="16"/>
      <c r="B80" s="16"/>
      <c r="E80" s="17"/>
      <c r="F80" s="17"/>
    </row>
    <row r="81" spans="1:6" x14ac:dyDescent="0.2">
      <c r="A81" s="16"/>
      <c r="B81" s="17"/>
      <c r="E81" s="17"/>
      <c r="F81" s="17"/>
    </row>
    <row r="82" spans="1:6" x14ac:dyDescent="0.2">
      <c r="A82" s="17"/>
      <c r="B82" s="17"/>
      <c r="E82" s="17"/>
      <c r="F82" s="17"/>
    </row>
    <row r="83" spans="1:6" x14ac:dyDescent="0.2">
      <c r="A83" s="17"/>
      <c r="B83" s="17"/>
      <c r="E83" s="17"/>
      <c r="F83" s="17"/>
    </row>
    <row r="84" spans="1:6" x14ac:dyDescent="0.2">
      <c r="B84" s="17"/>
      <c r="E84" s="17"/>
      <c r="F84" s="17"/>
    </row>
    <row r="85" spans="1:6" x14ac:dyDescent="0.2"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6"/>
      <c r="E96" s="17"/>
      <c r="F96" s="17"/>
    </row>
    <row r="97" spans="2:6" x14ac:dyDescent="0.2">
      <c r="B97" s="16"/>
      <c r="E97" s="17"/>
      <c r="F97" s="17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</sheetData>
  <sheetProtection algorithmName="SHA-512" hashValue="xDw9+sRCIiKkPPHBnUkF1R9SrC/ojOm9JwVisNv05FoVerZeHK3jH3YjPGxIgLPEHbytAflXF59HZVqF9iHvsg==" saltValue="EW+mIdE++DmeQI+xoitZ3g==" spinCount="100000" sheet="1" objects="1" scenarios="1"/>
  <mergeCells count="4">
    <mergeCell ref="F3:F5"/>
    <mergeCell ref="B14:F14"/>
    <mergeCell ref="B23:F23"/>
    <mergeCell ref="B38:F38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6EB1-0A4D-4F73-8E16-65BEDC1B2EEE}">
  <sheetPr codeName="Planilha56"/>
  <dimension ref="A1:G335"/>
  <sheetViews>
    <sheetView showGridLines="0" showRowColHeaders="0" topLeftCell="A16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52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1106</v>
      </c>
    </row>
    <row r="10" spans="1:7" ht="15" customHeight="1" x14ac:dyDescent="0.2">
      <c r="B10" s="92" t="s">
        <v>1391</v>
      </c>
    </row>
    <row r="11" spans="1:7" ht="15" customHeight="1" x14ac:dyDescent="0.2">
      <c r="B11" s="92" t="s">
        <v>1392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258</v>
      </c>
      <c r="C16" s="340"/>
      <c r="D16" s="341" t="s">
        <v>934</v>
      </c>
      <c r="E16" s="332"/>
      <c r="F16" s="317"/>
      <c r="G16" s="15"/>
    </row>
    <row r="17" spans="1:7" ht="15" customHeight="1" x14ac:dyDescent="0.2">
      <c r="A17" s="18"/>
      <c r="B17" s="55" t="s">
        <v>253</v>
      </c>
      <c r="C17" s="342"/>
      <c r="D17" s="343" t="s">
        <v>947</v>
      </c>
      <c r="E17" s="333" t="s">
        <v>763</v>
      </c>
      <c r="F17" s="335"/>
      <c r="G17" s="15"/>
    </row>
    <row r="18" spans="1:7" ht="15" customHeight="1" x14ac:dyDescent="0.2">
      <c r="A18" s="18"/>
      <c r="B18" s="55" t="s">
        <v>253</v>
      </c>
      <c r="C18" s="342"/>
      <c r="D18" s="343" t="s">
        <v>1057</v>
      </c>
      <c r="E18" s="403" t="s">
        <v>764</v>
      </c>
      <c r="F18" s="338"/>
    </row>
    <row r="19" spans="1:7" ht="15" customHeight="1" x14ac:dyDescent="0.2">
      <c r="A19" s="18"/>
      <c r="B19" s="55" t="s">
        <v>301</v>
      </c>
      <c r="C19" s="342"/>
      <c r="D19" s="343" t="s">
        <v>501</v>
      </c>
      <c r="E19" s="402" t="s">
        <v>766</v>
      </c>
      <c r="F19" s="338"/>
    </row>
    <row r="20" spans="1:7" ht="15" customHeight="1" x14ac:dyDescent="0.2">
      <c r="A20" s="18"/>
      <c r="B20" s="55" t="s">
        <v>846</v>
      </c>
      <c r="C20" s="342"/>
      <c r="D20" s="343" t="s">
        <v>1004</v>
      </c>
      <c r="E20" s="402" t="s">
        <v>767</v>
      </c>
      <c r="F20" s="338"/>
    </row>
    <row r="21" spans="1:7" ht="15" customHeight="1" thickBot="1" x14ac:dyDescent="0.25">
      <c r="A21" s="18"/>
      <c r="B21" s="68" t="s">
        <v>286</v>
      </c>
      <c r="C21" s="354"/>
      <c r="D21" s="345" t="s">
        <v>582</v>
      </c>
      <c r="E21" s="334"/>
      <c r="F21" s="339"/>
    </row>
    <row r="22" spans="1:7" ht="15" customHeight="1" x14ac:dyDescent="0.2">
      <c r="A22" s="18"/>
      <c r="B22" s="29"/>
      <c r="C22" s="94"/>
      <c r="D22" s="94"/>
    </row>
    <row r="23" spans="1:7" ht="15" customHeight="1" thickBot="1" x14ac:dyDescent="0.25">
      <c r="A23" s="18"/>
      <c r="B23" s="514" t="s">
        <v>245</v>
      </c>
      <c r="C23" s="515"/>
      <c r="D23" s="515"/>
      <c r="E23" s="515"/>
      <c r="F23" s="515"/>
    </row>
    <row r="24" spans="1:7" ht="15" customHeight="1" thickBot="1" x14ac:dyDescent="0.25">
      <c r="A24" s="18"/>
      <c r="B24" s="22" t="s">
        <v>236</v>
      </c>
      <c r="C24" s="23"/>
      <c r="D24" s="23" t="s">
        <v>597</v>
      </c>
      <c r="E24" s="23" t="s">
        <v>237</v>
      </c>
      <c r="F24" s="24" t="s">
        <v>238</v>
      </c>
    </row>
    <row r="25" spans="1:7" ht="15" customHeight="1" x14ac:dyDescent="0.2">
      <c r="A25" s="18"/>
      <c r="B25" s="83" t="s">
        <v>240</v>
      </c>
      <c r="C25" s="340"/>
      <c r="D25" s="341" t="s">
        <v>1045</v>
      </c>
      <c r="E25" s="332"/>
      <c r="F25" s="317"/>
    </row>
    <row r="26" spans="1:7" ht="15" customHeight="1" x14ac:dyDescent="0.2">
      <c r="A26" s="18"/>
      <c r="B26" s="55" t="s">
        <v>241</v>
      </c>
      <c r="C26" s="342"/>
      <c r="D26" s="343" t="s">
        <v>633</v>
      </c>
      <c r="E26" s="333" t="s">
        <v>768</v>
      </c>
      <c r="F26" s="335"/>
    </row>
    <row r="27" spans="1:7" ht="15" customHeight="1" x14ac:dyDescent="0.2">
      <c r="A27" s="18"/>
      <c r="B27" s="55" t="s">
        <v>241</v>
      </c>
      <c r="C27" s="342"/>
      <c r="D27" s="343" t="s">
        <v>1013</v>
      </c>
      <c r="E27" s="333" t="s">
        <v>769</v>
      </c>
      <c r="F27" s="335"/>
    </row>
    <row r="28" spans="1:7" ht="15" customHeight="1" x14ac:dyDescent="0.2">
      <c r="A28" s="18"/>
      <c r="B28" s="55" t="s">
        <v>242</v>
      </c>
      <c r="C28" s="342"/>
      <c r="D28" s="343" t="s">
        <v>983</v>
      </c>
      <c r="E28" s="333" t="s">
        <v>770</v>
      </c>
      <c r="F28" s="335"/>
    </row>
    <row r="29" spans="1:7" ht="15" customHeight="1" x14ac:dyDescent="0.2">
      <c r="A29" s="18"/>
      <c r="B29" s="55" t="s">
        <v>242</v>
      </c>
      <c r="C29" s="342"/>
      <c r="D29" s="343" t="s">
        <v>1062</v>
      </c>
      <c r="E29" s="333" t="s">
        <v>771</v>
      </c>
      <c r="F29" s="335"/>
    </row>
    <row r="30" spans="1:7" ht="15" customHeight="1" x14ac:dyDescent="0.2">
      <c r="A30" s="18"/>
      <c r="B30" s="55" t="s">
        <v>636</v>
      </c>
      <c r="C30" s="342"/>
      <c r="D30" s="343" t="s">
        <v>639</v>
      </c>
      <c r="E30" s="333"/>
      <c r="F30" s="335"/>
    </row>
    <row r="31" spans="1:7" ht="15" customHeight="1" x14ac:dyDescent="0.2">
      <c r="A31" s="18"/>
      <c r="B31" s="55" t="s">
        <v>1107</v>
      </c>
      <c r="C31" s="342"/>
      <c r="D31" s="343" t="s">
        <v>503</v>
      </c>
      <c r="E31" s="333"/>
      <c r="F31" s="335"/>
    </row>
    <row r="32" spans="1:7" ht="15" customHeight="1" x14ac:dyDescent="0.2">
      <c r="A32" s="18"/>
      <c r="B32" s="55" t="s">
        <v>359</v>
      </c>
      <c r="C32" s="342"/>
      <c r="D32" s="343" t="s">
        <v>383</v>
      </c>
      <c r="E32" s="333" t="s">
        <v>773</v>
      </c>
      <c r="F32" s="338"/>
      <c r="G32" s="15"/>
    </row>
    <row r="33" spans="1:7" ht="15" customHeight="1" x14ac:dyDescent="0.2">
      <c r="A33" s="18"/>
      <c r="B33" s="55" t="s">
        <v>774</v>
      </c>
      <c r="C33" s="342"/>
      <c r="D33" s="343" t="s">
        <v>972</v>
      </c>
      <c r="E33" s="333"/>
      <c r="F33" s="338"/>
      <c r="G33" s="15"/>
    </row>
    <row r="34" spans="1:7" ht="15" customHeight="1" x14ac:dyDescent="0.2">
      <c r="A34" s="18"/>
      <c r="B34" s="55" t="s">
        <v>651</v>
      </c>
      <c r="C34" s="342"/>
      <c r="D34" s="343" t="s">
        <v>1036</v>
      </c>
      <c r="E34" s="333" t="s">
        <v>768</v>
      </c>
      <c r="F34" s="335"/>
      <c r="G34" s="15"/>
    </row>
    <row r="35" spans="1:7" ht="15" customHeight="1" thickBot="1" x14ac:dyDescent="0.25">
      <c r="A35" s="18"/>
      <c r="B35" s="68" t="s">
        <v>651</v>
      </c>
      <c r="C35" s="354"/>
      <c r="D35" s="345" t="s">
        <v>1035</v>
      </c>
      <c r="E35" s="334" t="s">
        <v>769</v>
      </c>
      <c r="F35" s="339"/>
      <c r="G35" s="15"/>
    </row>
    <row r="36" spans="1:7" ht="15" customHeight="1" x14ac:dyDescent="0.2">
      <c r="A36" s="18"/>
      <c r="B36" s="32"/>
      <c r="C36" s="32"/>
      <c r="D36" s="32"/>
      <c r="G36" s="15"/>
    </row>
    <row r="37" spans="1:7" ht="15" customHeight="1" thickBot="1" x14ac:dyDescent="0.25">
      <c r="A37" s="18"/>
      <c r="B37" s="514" t="s">
        <v>252</v>
      </c>
      <c r="C37" s="515"/>
      <c r="D37" s="515"/>
      <c r="E37" s="515"/>
      <c r="F37" s="515"/>
    </row>
    <row r="38" spans="1:7" ht="15" customHeight="1" thickBot="1" x14ac:dyDescent="0.25">
      <c r="A38" s="18"/>
      <c r="B38" s="22" t="s">
        <v>236</v>
      </c>
      <c r="C38" s="23"/>
      <c r="D38" s="23" t="s">
        <v>597</v>
      </c>
      <c r="E38" s="23" t="s">
        <v>237</v>
      </c>
      <c r="F38" s="24" t="s">
        <v>238</v>
      </c>
    </row>
    <row r="39" spans="1:7" ht="15" customHeight="1" x14ac:dyDescent="0.2">
      <c r="A39" s="18"/>
      <c r="B39" s="83" t="s">
        <v>775</v>
      </c>
      <c r="C39" s="340"/>
      <c r="D39" s="341" t="s">
        <v>982</v>
      </c>
      <c r="E39" s="332" t="s">
        <v>776</v>
      </c>
      <c r="F39" s="337"/>
    </row>
    <row r="40" spans="1:7" ht="15" customHeight="1" x14ac:dyDescent="0.2">
      <c r="A40" s="18"/>
      <c r="B40" s="55" t="s">
        <v>775</v>
      </c>
      <c r="C40" s="342"/>
      <c r="D40" s="343" t="s">
        <v>1018</v>
      </c>
      <c r="E40" s="333" t="s">
        <v>777</v>
      </c>
      <c r="F40" s="338"/>
    </row>
    <row r="41" spans="1:7" ht="15" customHeight="1" x14ac:dyDescent="0.2">
      <c r="A41" s="18"/>
      <c r="B41" s="55" t="s">
        <v>775</v>
      </c>
      <c r="C41" s="342"/>
      <c r="D41" s="343" t="s">
        <v>981</v>
      </c>
      <c r="E41" s="333" t="s">
        <v>778</v>
      </c>
      <c r="F41" s="338"/>
    </row>
    <row r="42" spans="1:7" ht="15" customHeight="1" thickBot="1" x14ac:dyDescent="0.25">
      <c r="A42" s="18"/>
      <c r="B42" s="68" t="s">
        <v>319</v>
      </c>
      <c r="C42" s="354"/>
      <c r="D42" s="349" t="s">
        <v>447</v>
      </c>
      <c r="E42" s="339"/>
      <c r="F42" s="339"/>
    </row>
    <row r="43" spans="1:7" x14ac:dyDescent="0.2">
      <c r="A43" s="18"/>
      <c r="B43" s="29"/>
      <c r="C43" s="94"/>
      <c r="D43" s="94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s="16" customFormat="1" x14ac:dyDescent="0.2">
      <c r="A47" s="18"/>
      <c r="B47" s="29"/>
      <c r="C47" s="94"/>
      <c r="D47" s="94"/>
    </row>
    <row r="48" spans="1:7" s="16" customFormat="1" x14ac:dyDescent="0.2">
      <c r="A48" s="18"/>
      <c r="B48" s="29"/>
      <c r="C48" s="94"/>
      <c r="D48" s="94"/>
    </row>
    <row r="49" spans="1:4" s="16" customFormat="1" x14ac:dyDescent="0.2">
      <c r="A49" s="18"/>
      <c r="B49" s="29"/>
      <c r="C49" s="94"/>
      <c r="D49" s="94"/>
    </row>
    <row r="50" spans="1:4" s="16" customFormat="1" x14ac:dyDescent="0.2">
      <c r="A50" s="18"/>
      <c r="B50" s="29"/>
      <c r="C50" s="94"/>
      <c r="D50" s="94"/>
    </row>
    <row r="51" spans="1:4" s="16" customFormat="1" x14ac:dyDescent="0.2">
      <c r="A51" s="18"/>
      <c r="B51" s="29"/>
      <c r="C51" s="94"/>
      <c r="D51" s="94"/>
    </row>
    <row r="52" spans="1:4" s="16" customFormat="1" x14ac:dyDescent="0.2">
      <c r="A52" s="18"/>
      <c r="B52" s="29"/>
      <c r="C52" s="94"/>
      <c r="D52" s="94"/>
    </row>
    <row r="53" spans="1:4" s="16" customFormat="1" x14ac:dyDescent="0.2">
      <c r="A53" s="15"/>
      <c r="B53" s="29"/>
      <c r="C53" s="94"/>
      <c r="D53" s="94"/>
    </row>
    <row r="54" spans="1:4" s="16" customFormat="1" x14ac:dyDescent="0.2">
      <c r="A54" s="15"/>
      <c r="B54" s="29"/>
      <c r="C54" s="94"/>
      <c r="D54" s="94"/>
    </row>
    <row r="55" spans="1:4" s="16" customFormat="1" x14ac:dyDescent="0.2">
      <c r="A55" s="15"/>
      <c r="B55" s="29"/>
      <c r="C55" s="94"/>
      <c r="D55" s="94"/>
    </row>
    <row r="56" spans="1:4" s="16" customFormat="1" x14ac:dyDescent="0.2">
      <c r="A56" s="15"/>
      <c r="B56" s="29"/>
      <c r="C56" s="94"/>
      <c r="D56" s="94"/>
    </row>
    <row r="57" spans="1:4" s="16" customFormat="1" x14ac:dyDescent="0.2">
      <c r="A57" s="15"/>
      <c r="B57" s="29"/>
      <c r="C57" s="94"/>
      <c r="D57" s="94"/>
    </row>
    <row r="58" spans="1:4" s="16" customFormat="1" x14ac:dyDescent="0.2">
      <c r="A58" s="15"/>
      <c r="B58" s="29"/>
      <c r="C58" s="94"/>
      <c r="D58" s="94"/>
    </row>
    <row r="59" spans="1:4" s="16" customFormat="1" x14ac:dyDescent="0.2">
      <c r="A59" s="15"/>
      <c r="B59" s="29"/>
      <c r="C59" s="94"/>
      <c r="D59" s="94"/>
    </row>
    <row r="60" spans="1:4" s="16" customFormat="1" x14ac:dyDescent="0.2">
      <c r="A60" s="15"/>
      <c r="B60" s="29"/>
      <c r="C60" s="94"/>
      <c r="D60" s="94"/>
    </row>
    <row r="61" spans="1:4" s="16" customFormat="1" x14ac:dyDescent="0.2">
      <c r="A61" s="15"/>
      <c r="B61" s="14"/>
      <c r="C61" s="94"/>
      <c r="D61" s="94"/>
    </row>
    <row r="62" spans="1:4" s="16" customFormat="1" x14ac:dyDescent="0.2">
      <c r="A62" s="15"/>
      <c r="B62" s="29"/>
      <c r="C62" s="94"/>
      <c r="D62" s="94"/>
    </row>
    <row r="63" spans="1:4" s="16" customFormat="1" x14ac:dyDescent="0.2">
      <c r="A63" s="18"/>
      <c r="B63" s="29"/>
      <c r="C63" s="94"/>
      <c r="D63" s="94"/>
    </row>
    <row r="64" spans="1:4" s="16" customFormat="1" x14ac:dyDescent="0.2">
      <c r="A64" s="18"/>
      <c r="B64" s="14"/>
      <c r="C64" s="17"/>
      <c r="D64" s="17"/>
    </row>
    <row r="65" spans="1:6" s="16" customFormat="1" x14ac:dyDescent="0.2">
      <c r="A65" s="94"/>
      <c r="B65" s="14"/>
      <c r="C65" s="17"/>
      <c r="D65" s="17"/>
    </row>
    <row r="66" spans="1:6" s="16" customFormat="1" x14ac:dyDescent="0.2">
      <c r="B66" s="14"/>
      <c r="C66" s="17"/>
      <c r="D66" s="17"/>
    </row>
    <row r="67" spans="1:6" s="16" customFormat="1" x14ac:dyDescent="0.2">
      <c r="B67" s="14"/>
      <c r="C67" s="17"/>
      <c r="D67" s="17"/>
    </row>
    <row r="68" spans="1:6" s="16" customFormat="1" x14ac:dyDescent="0.2">
      <c r="B68" s="14"/>
      <c r="C68" s="17"/>
      <c r="D68" s="17"/>
    </row>
    <row r="69" spans="1:6" s="16" customFormat="1" x14ac:dyDescent="0.2">
      <c r="B69" s="14"/>
      <c r="C69" s="17"/>
      <c r="D69" s="17"/>
    </row>
    <row r="70" spans="1:6" s="16" customFormat="1" x14ac:dyDescent="0.2">
      <c r="B70" s="14"/>
      <c r="C70" s="17"/>
      <c r="D70" s="17"/>
    </row>
    <row r="71" spans="1:6" s="16" customFormat="1" x14ac:dyDescent="0.2">
      <c r="B71" s="29"/>
      <c r="C71" s="94"/>
      <c r="D71" s="94"/>
    </row>
    <row r="72" spans="1:6" s="16" customFormat="1" x14ac:dyDescent="0.2">
      <c r="B72" s="29"/>
      <c r="C72" s="94"/>
      <c r="D72" s="94"/>
    </row>
    <row r="73" spans="1:6" s="16" customFormat="1" x14ac:dyDescent="0.2">
      <c r="B73" s="29"/>
      <c r="C73" s="94"/>
      <c r="D73" s="94"/>
    </row>
    <row r="74" spans="1:6" s="16" customFormat="1" x14ac:dyDescent="0.2">
      <c r="B74" s="29"/>
      <c r="C74" s="94"/>
      <c r="D74" s="94"/>
    </row>
    <row r="75" spans="1:6" s="16" customFormat="1" x14ac:dyDescent="0.2">
      <c r="B75" s="29"/>
      <c r="C75" s="94"/>
      <c r="D75" s="94"/>
    </row>
    <row r="76" spans="1:6" s="16" customFormat="1" x14ac:dyDescent="0.2">
      <c r="B76" s="14"/>
      <c r="C76" s="17"/>
      <c r="D76" s="17"/>
    </row>
    <row r="77" spans="1:6" s="16" customFormat="1" x14ac:dyDescent="0.2">
      <c r="B77" s="14"/>
      <c r="C77" s="94"/>
      <c r="D77" s="94"/>
    </row>
    <row r="78" spans="1:6" s="16" customFormat="1" x14ac:dyDescent="0.2">
      <c r="B78" s="29"/>
      <c r="C78" s="94"/>
      <c r="D78" s="94"/>
    </row>
    <row r="79" spans="1:6" x14ac:dyDescent="0.2">
      <c r="A79" s="16"/>
      <c r="B79" s="16"/>
      <c r="E79" s="17"/>
      <c r="F79" s="17"/>
    </row>
    <row r="80" spans="1:6" x14ac:dyDescent="0.2">
      <c r="A80" s="16"/>
      <c r="B80" s="17"/>
      <c r="E80" s="17"/>
      <c r="F80" s="17"/>
    </row>
    <row r="81" spans="1:6" x14ac:dyDescent="0.2">
      <c r="A81" s="17"/>
      <c r="B81" s="17"/>
      <c r="E81" s="17"/>
      <c r="F81" s="17"/>
    </row>
    <row r="82" spans="1:6" x14ac:dyDescent="0.2">
      <c r="A82" s="17"/>
      <c r="B82" s="17"/>
      <c r="E82" s="17"/>
      <c r="F82" s="17"/>
    </row>
    <row r="83" spans="1:6" x14ac:dyDescent="0.2">
      <c r="B83" s="17"/>
      <c r="E83" s="17"/>
      <c r="F83" s="17"/>
    </row>
    <row r="84" spans="1:6" x14ac:dyDescent="0.2">
      <c r="B84" s="17"/>
      <c r="E84" s="17"/>
      <c r="F84" s="17"/>
    </row>
    <row r="85" spans="1:6" x14ac:dyDescent="0.2"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6"/>
      <c r="E95" s="17"/>
      <c r="F95" s="17"/>
    </row>
    <row r="96" spans="1:6" x14ac:dyDescent="0.2">
      <c r="B96" s="16"/>
      <c r="E96" s="17"/>
      <c r="F96" s="17"/>
    </row>
    <row r="210" spans="7:7" x14ac:dyDescent="0.2">
      <c r="G210" s="15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</sheetData>
  <sheetProtection algorithmName="SHA-512" hashValue="VDjC2wcXDs6Vq1/YgspJtgzcI233hZL1hA3rot4SQlO2EsrYWp5ZM+352W6OzhkLfHvGeCoa71ReRsAz3683Pw==" saltValue="SivpPrVj7FCWjRTFd9u6rQ==" spinCount="100000" sheet="1" objects="1" scenarios="1"/>
  <mergeCells count="4">
    <mergeCell ref="F3:F5"/>
    <mergeCell ref="B14:F14"/>
    <mergeCell ref="B23:F23"/>
    <mergeCell ref="B37:F3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00C0-562F-4D90-B192-C82546AFF1D7}">
  <sheetPr codeName="Planilha57"/>
  <dimension ref="A1:G342"/>
  <sheetViews>
    <sheetView showGridLines="0" showRowColHeaders="0" zoomScaleNormal="10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53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927</v>
      </c>
    </row>
    <row r="10" spans="1:7" x14ac:dyDescent="0.2">
      <c r="B10" s="92" t="s">
        <v>1393</v>
      </c>
    </row>
    <row r="11" spans="1:7" x14ac:dyDescent="0.2">
      <c r="B11" s="92" t="s">
        <v>1394</v>
      </c>
    </row>
    <row r="12" spans="1:7" x14ac:dyDescent="0.2">
      <c r="B12" s="92"/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253</v>
      </c>
      <c r="C16" s="340"/>
      <c r="D16" s="341" t="s">
        <v>505</v>
      </c>
      <c r="E16" s="388"/>
      <c r="F16" s="317"/>
      <c r="G16" s="15"/>
    </row>
    <row r="17" spans="1:7" ht="15" customHeight="1" x14ac:dyDescent="0.2">
      <c r="A17" s="18"/>
      <c r="B17" s="55" t="s">
        <v>301</v>
      </c>
      <c r="C17" s="342"/>
      <c r="D17" s="343" t="s">
        <v>501</v>
      </c>
      <c r="E17" s="390" t="s">
        <v>766</v>
      </c>
      <c r="F17" s="335"/>
      <c r="G17" s="15"/>
    </row>
    <row r="18" spans="1:7" ht="15" customHeight="1" x14ac:dyDescent="0.2">
      <c r="A18" s="18"/>
      <c r="B18" s="55" t="s">
        <v>846</v>
      </c>
      <c r="C18" s="342"/>
      <c r="D18" s="343" t="s">
        <v>1004</v>
      </c>
      <c r="E18" s="402" t="s">
        <v>767</v>
      </c>
      <c r="F18" s="338"/>
    </row>
    <row r="19" spans="1:7" ht="15" customHeight="1" x14ac:dyDescent="0.2">
      <c r="A19" s="18"/>
      <c r="B19" s="55" t="s">
        <v>931</v>
      </c>
      <c r="C19" s="342"/>
      <c r="D19" s="343" t="s">
        <v>933</v>
      </c>
      <c r="E19" s="402" t="s">
        <v>781</v>
      </c>
      <c r="F19" s="338"/>
    </row>
    <row r="20" spans="1:7" ht="15" customHeight="1" x14ac:dyDescent="0.2">
      <c r="A20" s="18"/>
      <c r="B20" s="55" t="s">
        <v>931</v>
      </c>
      <c r="C20" s="342"/>
      <c r="D20" s="343" t="s">
        <v>933</v>
      </c>
      <c r="E20" s="402" t="s">
        <v>782</v>
      </c>
      <c r="F20" s="338"/>
    </row>
    <row r="21" spans="1:7" ht="15" customHeight="1" x14ac:dyDescent="0.2">
      <c r="A21" s="18"/>
      <c r="B21" s="55" t="s">
        <v>931</v>
      </c>
      <c r="C21" s="342"/>
      <c r="D21" s="343" t="s">
        <v>933</v>
      </c>
      <c r="E21" s="402" t="s">
        <v>783</v>
      </c>
      <c r="F21" s="338"/>
    </row>
    <row r="22" spans="1:7" ht="15" customHeight="1" x14ac:dyDescent="0.2">
      <c r="A22" s="18"/>
      <c r="B22" s="55" t="s">
        <v>258</v>
      </c>
      <c r="C22" s="342"/>
      <c r="D22" s="343" t="s">
        <v>934</v>
      </c>
      <c r="E22" s="402"/>
      <c r="F22" s="338"/>
    </row>
    <row r="23" spans="1:7" ht="15" customHeight="1" x14ac:dyDescent="0.2">
      <c r="A23" s="18"/>
      <c r="B23" s="55" t="s">
        <v>243</v>
      </c>
      <c r="C23" s="342"/>
      <c r="D23" s="343" t="s">
        <v>1027</v>
      </c>
      <c r="E23" s="402" t="s">
        <v>779</v>
      </c>
      <c r="F23" s="338"/>
    </row>
    <row r="24" spans="1:7" ht="15" customHeight="1" x14ac:dyDescent="0.2">
      <c r="A24" s="18"/>
      <c r="B24" s="55" t="s">
        <v>243</v>
      </c>
      <c r="C24" s="342"/>
      <c r="D24" s="343" t="s">
        <v>1026</v>
      </c>
      <c r="E24" s="402" t="s">
        <v>780</v>
      </c>
      <c r="F24" s="338"/>
    </row>
    <row r="25" spans="1:7" ht="15" customHeight="1" x14ac:dyDescent="0.2">
      <c r="A25" s="18"/>
      <c r="B25" s="55" t="s">
        <v>1101</v>
      </c>
      <c r="C25" s="342"/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/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240</v>
      </c>
      <c r="C30" s="340"/>
      <c r="D30" s="341" t="s">
        <v>1058</v>
      </c>
      <c r="E30" s="332"/>
      <c r="F30" s="317" t="s">
        <v>914</v>
      </c>
    </row>
    <row r="31" spans="1:7" ht="15" customHeight="1" x14ac:dyDescent="0.2">
      <c r="A31" s="18"/>
      <c r="B31" s="55" t="s">
        <v>241</v>
      </c>
      <c r="C31" s="342"/>
      <c r="D31" s="343" t="s">
        <v>633</v>
      </c>
      <c r="E31" s="333"/>
      <c r="F31" s="335" t="s">
        <v>914</v>
      </c>
    </row>
    <row r="32" spans="1:7" ht="15" customHeight="1" x14ac:dyDescent="0.2">
      <c r="A32" s="18"/>
      <c r="B32" s="55" t="s">
        <v>242</v>
      </c>
      <c r="C32" s="342"/>
      <c r="D32" s="343" t="s">
        <v>971</v>
      </c>
      <c r="E32" s="333" t="s">
        <v>912</v>
      </c>
      <c r="F32" s="335" t="s">
        <v>914</v>
      </c>
    </row>
    <row r="33" spans="1:7" ht="15" customHeight="1" x14ac:dyDescent="0.2">
      <c r="A33" s="18"/>
      <c r="B33" s="55" t="s">
        <v>242</v>
      </c>
      <c r="C33" s="342"/>
      <c r="D33" s="343" t="s">
        <v>970</v>
      </c>
      <c r="E33" s="333" t="s">
        <v>913</v>
      </c>
      <c r="F33" s="335" t="s">
        <v>914</v>
      </c>
    </row>
    <row r="34" spans="1:7" ht="15" customHeight="1" x14ac:dyDescent="0.2">
      <c r="A34" s="18"/>
      <c r="B34" s="55" t="s">
        <v>652</v>
      </c>
      <c r="C34" s="342"/>
      <c r="D34" s="343" t="s">
        <v>998</v>
      </c>
      <c r="E34" s="333" t="s">
        <v>784</v>
      </c>
      <c r="F34" s="335"/>
    </row>
    <row r="35" spans="1:7" ht="15" customHeight="1" x14ac:dyDescent="0.2">
      <c r="A35" s="18"/>
      <c r="B35" s="55" t="s">
        <v>652</v>
      </c>
      <c r="C35" s="342"/>
      <c r="D35" s="343" t="s">
        <v>996</v>
      </c>
      <c r="E35" s="333" t="s">
        <v>785</v>
      </c>
      <c r="F35" s="335"/>
    </row>
    <row r="36" spans="1:7" ht="15" customHeight="1" x14ac:dyDescent="0.2">
      <c r="A36" s="18"/>
      <c r="B36" s="55" t="s">
        <v>786</v>
      </c>
      <c r="C36" s="342"/>
      <c r="D36" s="343" t="s">
        <v>719</v>
      </c>
      <c r="E36" s="333"/>
      <c r="F36" s="335"/>
    </row>
    <row r="37" spans="1:7" ht="15" customHeight="1" x14ac:dyDescent="0.2">
      <c r="A37" s="18"/>
      <c r="B37" s="55" t="s">
        <v>787</v>
      </c>
      <c r="C37" s="342"/>
      <c r="D37" s="343" t="s">
        <v>997</v>
      </c>
      <c r="E37" s="333"/>
      <c r="F37" s="338"/>
      <c r="G37" s="15"/>
    </row>
    <row r="38" spans="1:7" ht="15" customHeight="1" x14ac:dyDescent="0.2">
      <c r="A38" s="18"/>
      <c r="B38" s="55" t="s">
        <v>788</v>
      </c>
      <c r="C38" s="342"/>
      <c r="D38" s="343" t="s">
        <v>1055</v>
      </c>
      <c r="E38" s="333"/>
      <c r="F38" s="338"/>
      <c r="G38" s="15"/>
    </row>
    <row r="39" spans="1:7" ht="15" customHeight="1" x14ac:dyDescent="0.2">
      <c r="A39" s="18"/>
      <c r="B39" s="55" t="s">
        <v>772</v>
      </c>
      <c r="C39" s="342"/>
      <c r="D39" s="343" t="s">
        <v>995</v>
      </c>
      <c r="E39" s="333"/>
      <c r="F39" s="338"/>
      <c r="G39" s="15"/>
    </row>
    <row r="40" spans="1:7" ht="15" customHeight="1" x14ac:dyDescent="0.2">
      <c r="A40" s="18"/>
      <c r="B40" s="55" t="s">
        <v>1101</v>
      </c>
      <c r="C40" s="342"/>
      <c r="D40" s="343"/>
      <c r="E40" s="333"/>
      <c r="F40" s="335"/>
      <c r="G40" s="15"/>
    </row>
    <row r="41" spans="1:7" ht="15" customHeight="1" thickBot="1" x14ac:dyDescent="0.25">
      <c r="A41" s="18"/>
      <c r="B41" s="68" t="s">
        <v>1101</v>
      </c>
      <c r="C41" s="354"/>
      <c r="D41" s="344"/>
      <c r="E41" s="339"/>
      <c r="F41" s="339"/>
      <c r="G41" s="15"/>
    </row>
    <row r="42" spans="1:7" ht="15" customHeight="1" x14ac:dyDescent="0.2">
      <c r="A42" s="18"/>
      <c r="B42" s="32"/>
      <c r="C42" s="32"/>
      <c r="D42" s="32"/>
      <c r="G42" s="15"/>
    </row>
    <row r="43" spans="1:7" ht="15" customHeight="1" thickBot="1" x14ac:dyDescent="0.25">
      <c r="A43" s="18"/>
      <c r="B43" s="514" t="s">
        <v>252</v>
      </c>
      <c r="C43" s="515"/>
      <c r="D43" s="515"/>
      <c r="E43" s="515"/>
      <c r="F43" s="515"/>
    </row>
    <row r="44" spans="1:7" ht="15" customHeight="1" thickBot="1" x14ac:dyDescent="0.25">
      <c r="A44" s="18"/>
      <c r="B44" s="22" t="s">
        <v>236</v>
      </c>
      <c r="C44" s="23"/>
      <c r="D44" s="23" t="s">
        <v>597</v>
      </c>
      <c r="E44" s="23" t="s">
        <v>237</v>
      </c>
      <c r="F44" s="24" t="s">
        <v>238</v>
      </c>
    </row>
    <row r="45" spans="1:7" ht="15" customHeight="1" x14ac:dyDescent="0.2">
      <c r="A45" s="18"/>
      <c r="B45" s="83" t="s">
        <v>789</v>
      </c>
      <c r="C45" s="340"/>
      <c r="D45" s="341" t="s">
        <v>1001</v>
      </c>
      <c r="E45" s="332"/>
      <c r="F45" s="337"/>
    </row>
    <row r="46" spans="1:7" ht="15" customHeight="1" x14ac:dyDescent="0.2">
      <c r="A46" s="18"/>
      <c r="B46" s="55" t="s">
        <v>790</v>
      </c>
      <c r="C46" s="342"/>
      <c r="D46" s="343" t="s">
        <v>1002</v>
      </c>
      <c r="E46" s="333"/>
      <c r="F46" s="338"/>
    </row>
    <row r="47" spans="1:7" ht="15" customHeight="1" x14ac:dyDescent="0.2">
      <c r="A47" s="18"/>
      <c r="B47" s="55" t="s">
        <v>319</v>
      </c>
      <c r="C47" s="342"/>
      <c r="D47" s="343" t="s">
        <v>447</v>
      </c>
      <c r="E47" s="333"/>
      <c r="F47" s="338"/>
    </row>
    <row r="48" spans="1:7" ht="15" customHeight="1" x14ac:dyDescent="0.2">
      <c r="A48" s="18"/>
      <c r="B48" s="55" t="s">
        <v>791</v>
      </c>
      <c r="C48" s="342"/>
      <c r="D48" s="343" t="s">
        <v>986</v>
      </c>
      <c r="E48" s="333"/>
      <c r="F48" s="338"/>
    </row>
    <row r="49" spans="1:6" ht="15" customHeight="1" thickBot="1" x14ac:dyDescent="0.25">
      <c r="A49" s="18"/>
      <c r="B49" s="68" t="s">
        <v>791</v>
      </c>
      <c r="C49" s="354"/>
      <c r="D49" s="349" t="s">
        <v>1010</v>
      </c>
      <c r="E49" s="339" t="s">
        <v>779</v>
      </c>
      <c r="F49" s="339"/>
    </row>
    <row r="50" spans="1:6" x14ac:dyDescent="0.2">
      <c r="A50" s="18"/>
      <c r="B50" s="29"/>
      <c r="C50" s="94"/>
      <c r="D50" s="94"/>
    </row>
    <row r="51" spans="1:6" x14ac:dyDescent="0.2">
      <c r="A51" s="18"/>
      <c r="B51" s="29"/>
      <c r="C51" s="94"/>
      <c r="D51" s="94"/>
    </row>
    <row r="52" spans="1:6" x14ac:dyDescent="0.2">
      <c r="A52" s="18"/>
      <c r="B52" s="29"/>
      <c r="C52" s="94"/>
      <c r="D52" s="94"/>
    </row>
    <row r="53" spans="1:6" x14ac:dyDescent="0.2">
      <c r="A53" s="18"/>
      <c r="B53" s="29"/>
      <c r="C53" s="94"/>
      <c r="D53" s="94"/>
    </row>
    <row r="54" spans="1:6" s="16" customFormat="1" x14ac:dyDescent="0.2">
      <c r="A54" s="18"/>
      <c r="B54" s="29"/>
      <c r="C54" s="94"/>
      <c r="D54" s="94"/>
    </row>
    <row r="55" spans="1:6" s="16" customFormat="1" x14ac:dyDescent="0.2">
      <c r="A55" s="18"/>
      <c r="B55" s="29"/>
      <c r="C55" s="94"/>
      <c r="D55" s="94"/>
    </row>
    <row r="56" spans="1:6" s="16" customFormat="1" x14ac:dyDescent="0.2">
      <c r="A56" s="18"/>
      <c r="B56" s="29"/>
      <c r="C56" s="94"/>
      <c r="D56" s="94"/>
    </row>
    <row r="57" spans="1:6" s="16" customFormat="1" x14ac:dyDescent="0.2">
      <c r="A57" s="18"/>
      <c r="B57" s="29"/>
      <c r="C57" s="94"/>
      <c r="D57" s="94"/>
    </row>
    <row r="58" spans="1:6" s="16" customFormat="1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5"/>
      <c r="B60" s="29"/>
      <c r="C60" s="94"/>
      <c r="D60" s="94"/>
    </row>
    <row r="61" spans="1:6" s="16" customFormat="1" x14ac:dyDescent="0.2">
      <c r="A61" s="15"/>
      <c r="B61" s="29"/>
      <c r="C61" s="94"/>
      <c r="D61" s="94"/>
    </row>
    <row r="62" spans="1:6" s="16" customFormat="1" x14ac:dyDescent="0.2">
      <c r="A62" s="15"/>
      <c r="B62" s="29"/>
      <c r="C62" s="94"/>
      <c r="D62" s="94"/>
    </row>
    <row r="63" spans="1:6" s="16" customFormat="1" x14ac:dyDescent="0.2">
      <c r="A63" s="15"/>
      <c r="B63" s="29"/>
      <c r="C63" s="94"/>
      <c r="D63" s="94"/>
    </row>
    <row r="64" spans="1:6" s="16" customFormat="1" x14ac:dyDescent="0.2">
      <c r="A64" s="15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14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8"/>
      <c r="B70" s="29"/>
      <c r="C70" s="94"/>
      <c r="D70" s="94"/>
    </row>
    <row r="71" spans="1:4" s="16" customFormat="1" x14ac:dyDescent="0.2">
      <c r="A71" s="18"/>
      <c r="B71" s="14"/>
      <c r="C71" s="17"/>
      <c r="D71" s="17"/>
    </row>
    <row r="72" spans="1:4" s="16" customFormat="1" x14ac:dyDescent="0.2">
      <c r="A72" s="94"/>
      <c r="B72" s="14"/>
      <c r="C72" s="17"/>
      <c r="D72" s="17"/>
    </row>
    <row r="73" spans="1:4" s="16" customFormat="1" x14ac:dyDescent="0.2">
      <c r="B73" s="14"/>
      <c r="C73" s="17"/>
      <c r="D73" s="17"/>
    </row>
    <row r="74" spans="1:4" s="16" customFormat="1" x14ac:dyDescent="0.2">
      <c r="B74" s="14"/>
      <c r="C74" s="17"/>
      <c r="D74" s="17"/>
    </row>
    <row r="75" spans="1:4" s="16" customFormat="1" x14ac:dyDescent="0.2">
      <c r="B75" s="14"/>
      <c r="C75" s="17"/>
      <c r="D75" s="17"/>
    </row>
    <row r="76" spans="1:4" s="16" customFormat="1" x14ac:dyDescent="0.2">
      <c r="B76" s="14"/>
      <c r="C76" s="17"/>
      <c r="D76" s="17"/>
    </row>
    <row r="77" spans="1:4" s="16" customFormat="1" x14ac:dyDescent="0.2">
      <c r="B77" s="14"/>
      <c r="C77" s="17"/>
      <c r="D77" s="17"/>
    </row>
    <row r="78" spans="1:4" s="16" customFormat="1" x14ac:dyDescent="0.2">
      <c r="B78" s="29"/>
      <c r="C78" s="94"/>
      <c r="D78" s="94"/>
    </row>
    <row r="79" spans="1:4" s="16" customFormat="1" x14ac:dyDescent="0.2">
      <c r="B79" s="29"/>
      <c r="C79" s="94"/>
      <c r="D79" s="94"/>
    </row>
    <row r="80" spans="1:4" s="16" customFormat="1" x14ac:dyDescent="0.2">
      <c r="B80" s="29"/>
      <c r="C80" s="94"/>
      <c r="D80" s="94"/>
    </row>
    <row r="81" spans="1:6" s="16" customFormat="1" x14ac:dyDescent="0.2">
      <c r="B81" s="29"/>
      <c r="C81" s="94"/>
      <c r="D81" s="94"/>
    </row>
    <row r="82" spans="1:6" s="16" customFormat="1" x14ac:dyDescent="0.2">
      <c r="B82" s="29"/>
      <c r="C82" s="94"/>
      <c r="D82" s="94"/>
    </row>
    <row r="83" spans="1:6" s="16" customFormat="1" x14ac:dyDescent="0.2">
      <c r="B83" s="14"/>
      <c r="C83" s="17"/>
      <c r="D83" s="17"/>
    </row>
    <row r="84" spans="1:6" s="16" customFormat="1" x14ac:dyDescent="0.2">
      <c r="B84" s="14"/>
      <c r="C84" s="94"/>
      <c r="D84" s="94"/>
    </row>
    <row r="85" spans="1:6" s="16" customFormat="1" x14ac:dyDescent="0.2">
      <c r="B85" s="29"/>
      <c r="C85" s="94"/>
      <c r="D85" s="94"/>
    </row>
    <row r="86" spans="1:6" x14ac:dyDescent="0.2">
      <c r="A86" s="16"/>
      <c r="B86" s="16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7"/>
      <c r="B88" s="17"/>
      <c r="E88" s="17"/>
      <c r="F88" s="17"/>
    </row>
    <row r="89" spans="1:6" x14ac:dyDescent="0.2">
      <c r="A89" s="17"/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6"/>
      <c r="E102" s="17"/>
      <c r="F102" s="17"/>
    </row>
    <row r="103" spans="2:6" x14ac:dyDescent="0.2">
      <c r="B103" s="16"/>
      <c r="E103" s="17"/>
      <c r="F103" s="17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</sheetData>
  <sheetProtection algorithmName="SHA-512" hashValue="x5XuHOHZP3e62kfAn5EsYxAOsCVcd+zopgmXYBRgXMDLcq/eYPDNuoP6muoeicD9MRsdkfaTE9OzG5pK3MqIMQ==" saltValue="He8GwhuegVhFJB08aIkkSg==" spinCount="100000" sheet="1" objects="1" scenarios="1"/>
  <mergeCells count="4">
    <mergeCell ref="F3:F5"/>
    <mergeCell ref="B14:F14"/>
    <mergeCell ref="B28:F28"/>
    <mergeCell ref="B43:F43"/>
  </mergeCells>
  <printOptions horizontalCentered="1"/>
  <pageMargins left="0" right="0" top="0.78740157480314965" bottom="0" header="0.31496062992125984" footer="0.31496062992125984"/>
  <pageSetup paperSize="9" scale="80" orientation="portrait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1D29-738E-4363-8439-7E30323DA15E}">
  <sheetPr codeName="Planilha58"/>
  <dimension ref="A1:G34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54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915</v>
      </c>
    </row>
    <row r="10" spans="1:7" ht="15" customHeight="1" x14ac:dyDescent="0.2">
      <c r="B10" s="92" t="s">
        <v>837</v>
      </c>
    </row>
    <row r="11" spans="1:7" ht="15" customHeight="1" x14ac:dyDescent="0.2">
      <c r="B11" s="92" t="s">
        <v>1395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1026</v>
      </c>
      <c r="E16" s="388" t="s">
        <v>916</v>
      </c>
      <c r="F16" s="317"/>
      <c r="G16" s="15"/>
    </row>
    <row r="17" spans="1:7" ht="15" customHeight="1" x14ac:dyDescent="0.2">
      <c r="A17" s="18"/>
      <c r="B17" s="55" t="s">
        <v>243</v>
      </c>
      <c r="C17" s="342"/>
      <c r="D17" s="343" t="s">
        <v>1028</v>
      </c>
      <c r="E17" s="390"/>
      <c r="F17" s="335"/>
      <c r="G17" s="15"/>
    </row>
    <row r="18" spans="1:7" ht="15" customHeight="1" x14ac:dyDescent="0.2">
      <c r="A18" s="18"/>
      <c r="B18" s="55" t="s">
        <v>258</v>
      </c>
      <c r="C18" s="342"/>
      <c r="D18" s="343" t="s">
        <v>604</v>
      </c>
      <c r="E18" s="390" t="s">
        <v>792</v>
      </c>
      <c r="F18" s="335"/>
    </row>
    <row r="19" spans="1:7" ht="15" customHeight="1" x14ac:dyDescent="0.2">
      <c r="A19" s="18"/>
      <c r="B19" s="55" t="s">
        <v>911</v>
      </c>
      <c r="C19" s="342"/>
      <c r="D19" s="343" t="s">
        <v>1056</v>
      </c>
      <c r="E19" s="390" t="s">
        <v>917</v>
      </c>
      <c r="F19" s="335"/>
    </row>
    <row r="20" spans="1:7" ht="15" customHeight="1" x14ac:dyDescent="0.2">
      <c r="A20" s="18"/>
      <c r="B20" s="55" t="s">
        <v>911</v>
      </c>
      <c r="C20" s="342"/>
      <c r="D20" s="343" t="s">
        <v>955</v>
      </c>
      <c r="E20" s="390" t="s">
        <v>918</v>
      </c>
      <c r="F20" s="335"/>
    </row>
    <row r="21" spans="1:7" ht="15" customHeight="1" x14ac:dyDescent="0.2">
      <c r="A21" s="18"/>
      <c r="B21" s="55" t="s">
        <v>253</v>
      </c>
      <c r="C21" s="342"/>
      <c r="D21" s="343" t="s">
        <v>385</v>
      </c>
      <c r="E21" s="390" t="s">
        <v>919</v>
      </c>
      <c r="F21" s="335"/>
    </row>
    <row r="22" spans="1:7" ht="15" customHeight="1" x14ac:dyDescent="0.2">
      <c r="A22" s="18"/>
      <c r="B22" s="55" t="s">
        <v>253</v>
      </c>
      <c r="C22" s="342"/>
      <c r="D22" s="343" t="s">
        <v>1065</v>
      </c>
      <c r="E22" s="390" t="s">
        <v>920</v>
      </c>
      <c r="F22" s="338"/>
    </row>
    <row r="23" spans="1:7" ht="15" customHeight="1" x14ac:dyDescent="0.2">
      <c r="A23" s="18"/>
      <c r="B23" s="55" t="s">
        <v>301</v>
      </c>
      <c r="C23" s="342"/>
      <c r="D23" s="343" t="s">
        <v>501</v>
      </c>
      <c r="E23" s="390" t="s">
        <v>766</v>
      </c>
      <c r="F23" s="338"/>
    </row>
    <row r="24" spans="1:7" ht="15" customHeight="1" x14ac:dyDescent="0.2">
      <c r="A24" s="18"/>
      <c r="B24" s="55" t="s">
        <v>793</v>
      </c>
      <c r="C24" s="342"/>
      <c r="D24" s="343" t="s">
        <v>1029</v>
      </c>
      <c r="E24" s="402"/>
      <c r="F24" s="338"/>
    </row>
    <row r="25" spans="1:7" ht="15" customHeight="1" x14ac:dyDescent="0.2">
      <c r="A25" s="18"/>
      <c r="B25" s="55" t="s">
        <v>1101</v>
      </c>
      <c r="C25" s="342"/>
      <c r="D25" s="343" t="s">
        <v>1101</v>
      </c>
      <c r="E25" s="402"/>
      <c r="F25" s="338"/>
    </row>
    <row r="26" spans="1:7" ht="15" customHeight="1" thickBot="1" x14ac:dyDescent="0.25">
      <c r="A26" s="18"/>
      <c r="B26" s="68" t="s">
        <v>1101</v>
      </c>
      <c r="C26" s="354"/>
      <c r="D26" s="345" t="s">
        <v>1101</v>
      </c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240</v>
      </c>
      <c r="C30" s="340"/>
      <c r="D30" s="341" t="s">
        <v>1067</v>
      </c>
      <c r="E30" s="332" t="s">
        <v>921</v>
      </c>
      <c r="F30" s="317">
        <v>4000</v>
      </c>
    </row>
    <row r="31" spans="1:7" ht="15" customHeight="1" x14ac:dyDescent="0.2">
      <c r="A31" s="18"/>
      <c r="B31" s="55" t="s">
        <v>240</v>
      </c>
      <c r="C31" s="342"/>
      <c r="D31" s="343" t="s">
        <v>1012</v>
      </c>
      <c r="E31" s="333" t="s">
        <v>922</v>
      </c>
      <c r="F31" s="335">
        <v>4000</v>
      </c>
    </row>
    <row r="32" spans="1:7" ht="15" customHeight="1" x14ac:dyDescent="0.2">
      <c r="A32" s="18"/>
      <c r="B32" s="55" t="s">
        <v>241</v>
      </c>
      <c r="C32" s="342"/>
      <c r="D32" s="343" t="s">
        <v>1013</v>
      </c>
      <c r="E32" s="333" t="s">
        <v>923</v>
      </c>
      <c r="F32" s="335">
        <v>4000</v>
      </c>
    </row>
    <row r="33" spans="1:7" ht="15" customHeight="1" x14ac:dyDescent="0.2">
      <c r="A33" s="18"/>
      <c r="B33" s="55" t="s">
        <v>241</v>
      </c>
      <c r="C33" s="342"/>
      <c r="D33" s="343" t="s">
        <v>493</v>
      </c>
      <c r="E33" s="333" t="s">
        <v>805</v>
      </c>
      <c r="F33" s="335">
        <v>4000</v>
      </c>
    </row>
    <row r="34" spans="1:7" ht="15" customHeight="1" x14ac:dyDescent="0.2">
      <c r="A34" s="18"/>
      <c r="B34" s="55" t="s">
        <v>242</v>
      </c>
      <c r="C34" s="342"/>
      <c r="D34" s="343" t="s">
        <v>989</v>
      </c>
      <c r="E34" s="333"/>
      <c r="F34" s="335">
        <v>8000</v>
      </c>
    </row>
    <row r="35" spans="1:7" ht="15" customHeight="1" x14ac:dyDescent="0.2">
      <c r="A35" s="18"/>
      <c r="B35" s="55" t="s">
        <v>293</v>
      </c>
      <c r="C35" s="342"/>
      <c r="D35" s="343" t="s">
        <v>421</v>
      </c>
      <c r="E35" s="333"/>
      <c r="F35" s="335">
        <v>8000</v>
      </c>
    </row>
    <row r="36" spans="1:7" ht="15" customHeight="1" x14ac:dyDescent="0.2">
      <c r="A36" s="18"/>
      <c r="B36" s="55" t="s">
        <v>343</v>
      </c>
      <c r="C36" s="342"/>
      <c r="D36" s="343" t="s">
        <v>530</v>
      </c>
      <c r="E36" s="333" t="s">
        <v>925</v>
      </c>
      <c r="F36" s="335">
        <v>8000</v>
      </c>
    </row>
    <row r="37" spans="1:7" ht="15" customHeight="1" x14ac:dyDescent="0.2">
      <c r="A37" s="18"/>
      <c r="B37" s="55" t="s">
        <v>343</v>
      </c>
      <c r="C37" s="342"/>
      <c r="D37" s="343" t="s">
        <v>531</v>
      </c>
      <c r="E37" s="333" t="s">
        <v>926</v>
      </c>
      <c r="F37" s="335">
        <v>8000</v>
      </c>
      <c r="G37" s="15"/>
    </row>
    <row r="38" spans="1:7" ht="15" customHeight="1" x14ac:dyDescent="0.2">
      <c r="A38" s="18"/>
      <c r="B38" s="55" t="s">
        <v>614</v>
      </c>
      <c r="C38" s="342"/>
      <c r="D38" s="343" t="s">
        <v>388</v>
      </c>
      <c r="E38" s="333" t="s">
        <v>812</v>
      </c>
      <c r="F38" s="335">
        <v>8000</v>
      </c>
      <c r="G38" s="15"/>
    </row>
    <row r="39" spans="1:7" ht="15" customHeight="1" x14ac:dyDescent="0.2">
      <c r="A39" s="18"/>
      <c r="B39" s="55" t="s">
        <v>263</v>
      </c>
      <c r="C39" s="342"/>
      <c r="D39" s="343" t="s">
        <v>386</v>
      </c>
      <c r="E39" s="333" t="s">
        <v>813</v>
      </c>
      <c r="F39" s="335">
        <v>8000</v>
      </c>
      <c r="G39" s="15"/>
    </row>
    <row r="40" spans="1:7" ht="15" customHeight="1" x14ac:dyDescent="0.2">
      <c r="A40" s="18"/>
      <c r="B40" s="55" t="s">
        <v>263</v>
      </c>
      <c r="C40" s="342"/>
      <c r="D40" s="343" t="s">
        <v>524</v>
      </c>
      <c r="E40" s="333" t="s">
        <v>814</v>
      </c>
      <c r="F40" s="335">
        <v>8000</v>
      </c>
    </row>
    <row r="41" spans="1:7" ht="15" customHeight="1" x14ac:dyDescent="0.2">
      <c r="A41" s="18"/>
      <c r="B41" s="55" t="s">
        <v>850</v>
      </c>
      <c r="C41" s="342"/>
      <c r="D41" s="343" t="s">
        <v>1054</v>
      </c>
      <c r="E41" s="333"/>
      <c r="F41" s="335">
        <v>8000</v>
      </c>
      <c r="G41" s="15"/>
    </row>
    <row r="42" spans="1:7" ht="15" customHeight="1" x14ac:dyDescent="0.2">
      <c r="A42" s="18"/>
      <c r="B42" s="55" t="s">
        <v>1101</v>
      </c>
      <c r="C42" s="342"/>
      <c r="D42" s="343"/>
      <c r="E42" s="333"/>
      <c r="F42" s="347"/>
      <c r="G42" s="15"/>
    </row>
    <row r="43" spans="1:7" ht="15" customHeight="1" x14ac:dyDescent="0.2">
      <c r="A43" s="18"/>
      <c r="B43" s="55" t="s">
        <v>1101</v>
      </c>
      <c r="C43" s="342"/>
      <c r="D43" s="343"/>
      <c r="E43" s="333"/>
      <c r="F43" s="347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/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789</v>
      </c>
      <c r="C49" s="340"/>
      <c r="D49" s="341" t="s">
        <v>1066</v>
      </c>
      <c r="E49" s="332"/>
      <c r="F49" s="337"/>
    </row>
    <row r="50" spans="1:6" ht="15" customHeight="1" x14ac:dyDescent="0.2">
      <c r="A50" s="18"/>
      <c r="B50" s="55" t="s">
        <v>302</v>
      </c>
      <c r="C50" s="342"/>
      <c r="D50" s="343" t="s">
        <v>564</v>
      </c>
      <c r="E50" s="333"/>
      <c r="F50" s="338"/>
    </row>
    <row r="51" spans="1:6" ht="15" customHeight="1" x14ac:dyDescent="0.2">
      <c r="A51" s="18"/>
      <c r="B51" s="55" t="s">
        <v>1101</v>
      </c>
      <c r="C51" s="342"/>
      <c r="D51" s="343" t="s">
        <v>1101</v>
      </c>
      <c r="E51" s="333"/>
      <c r="F51" s="338"/>
    </row>
    <row r="52" spans="1:6" ht="15" customHeight="1" x14ac:dyDescent="0.2">
      <c r="A52" s="18"/>
      <c r="B52" s="55" t="s">
        <v>1101</v>
      </c>
      <c r="C52" s="342"/>
      <c r="D52" s="343" t="s">
        <v>1101</v>
      </c>
      <c r="E52" s="333"/>
      <c r="F52" s="338"/>
    </row>
    <row r="53" spans="1:6" ht="15" customHeight="1" x14ac:dyDescent="0.2">
      <c r="A53" s="18"/>
      <c r="B53" s="55" t="s">
        <v>1101</v>
      </c>
      <c r="C53" s="342"/>
      <c r="D53" s="343" t="s">
        <v>1101</v>
      </c>
      <c r="E53" s="333"/>
      <c r="F53" s="338"/>
    </row>
    <row r="54" spans="1:6" ht="15" customHeight="1" thickBot="1" x14ac:dyDescent="0.25">
      <c r="A54" s="18"/>
      <c r="B54" s="68" t="s">
        <v>1101</v>
      </c>
      <c r="C54" s="354"/>
      <c r="D54" s="346"/>
      <c r="E54" s="339"/>
      <c r="F54" s="339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x14ac:dyDescent="0.2">
      <c r="A57" s="18"/>
      <c r="B57" s="29"/>
      <c r="C57" s="94"/>
      <c r="D57" s="94"/>
    </row>
    <row r="58" spans="1:6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8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29"/>
      <c r="C72" s="94"/>
      <c r="D72" s="94"/>
    </row>
    <row r="73" spans="1:4" s="16" customFormat="1" x14ac:dyDescent="0.2">
      <c r="A73" s="15"/>
      <c r="B73" s="14"/>
      <c r="C73" s="94"/>
      <c r="D73" s="94"/>
    </row>
    <row r="74" spans="1:4" s="16" customFormat="1" x14ac:dyDescent="0.2">
      <c r="A74" s="15"/>
      <c r="B74" s="29"/>
      <c r="C74" s="94"/>
      <c r="D74" s="94"/>
    </row>
    <row r="75" spans="1:4" s="16" customFormat="1" x14ac:dyDescent="0.2">
      <c r="A75" s="18"/>
      <c r="B75" s="29"/>
      <c r="C75" s="94"/>
      <c r="D75" s="94"/>
    </row>
    <row r="76" spans="1:4" s="16" customFormat="1" x14ac:dyDescent="0.2">
      <c r="A76" s="18"/>
      <c r="B76" s="14"/>
      <c r="C76" s="17"/>
      <c r="D76" s="17"/>
    </row>
    <row r="77" spans="1:4" s="16" customFormat="1" x14ac:dyDescent="0.2">
      <c r="A77" s="94"/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14"/>
      <c r="C82" s="17"/>
      <c r="D82" s="17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29"/>
      <c r="C87" s="94"/>
      <c r="D87" s="94"/>
    </row>
    <row r="88" spans="1:6" s="16" customFormat="1" x14ac:dyDescent="0.2">
      <c r="B88" s="14"/>
      <c r="C88" s="17"/>
      <c r="D88" s="17"/>
    </row>
    <row r="89" spans="1:6" s="16" customFormat="1" x14ac:dyDescent="0.2">
      <c r="B89" s="14"/>
      <c r="C89" s="94"/>
      <c r="D89" s="94"/>
    </row>
    <row r="90" spans="1:6" s="16" customFormat="1" x14ac:dyDescent="0.2">
      <c r="B90" s="29"/>
      <c r="C90" s="94"/>
      <c r="D90" s="94"/>
    </row>
    <row r="91" spans="1:6" x14ac:dyDescent="0.2">
      <c r="A91" s="16"/>
      <c r="B91" s="16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A94" s="17"/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7"/>
      <c r="E106" s="17"/>
      <c r="F106" s="17"/>
    </row>
    <row r="107" spans="2:6" x14ac:dyDescent="0.2">
      <c r="B107" s="16"/>
      <c r="E107" s="17"/>
      <c r="F107" s="17"/>
    </row>
    <row r="108" spans="2:6" x14ac:dyDescent="0.2">
      <c r="B108" s="16"/>
      <c r="E108" s="17"/>
      <c r="F108" s="17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</sheetData>
  <sheetProtection algorithmName="SHA-512" hashValue="/mJbiy7qjucuqB45+eLeeErhZLIijuuQBPSqd0fSOctbllJWOYzqqGSGg+op7zN2somxTyiKdbh7mNq7gX2x8A==" saltValue="lZ0bY05mX4eTpmouXJ03vA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4601-FC84-4380-BD9C-63CA72A13ADE}">
  <sheetPr codeName="Planilha59"/>
  <dimension ref="A1:G347"/>
  <sheetViews>
    <sheetView showGridLines="0" showRowColHeaders="0" topLeftCell="A28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0.140625" style="17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55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806</v>
      </c>
    </row>
    <row r="10" spans="1:7" ht="15" customHeight="1" x14ac:dyDescent="0.2">
      <c r="B10" s="92" t="s">
        <v>1396</v>
      </c>
    </row>
    <row r="11" spans="1:7" ht="15" customHeight="1" x14ac:dyDescent="0.2">
      <c r="B11" s="92" t="s">
        <v>1397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258</v>
      </c>
      <c r="C16" s="340"/>
      <c r="D16" s="341" t="s">
        <v>604</v>
      </c>
      <c r="E16" s="388" t="s">
        <v>792</v>
      </c>
      <c r="F16" s="317"/>
      <c r="G16" s="15"/>
    </row>
    <row r="17" spans="1:7" ht="15" customHeight="1" x14ac:dyDescent="0.2">
      <c r="A17" s="18"/>
      <c r="B17" s="55" t="s">
        <v>809</v>
      </c>
      <c r="C17" s="342"/>
      <c r="D17" s="343" t="s">
        <v>991</v>
      </c>
      <c r="E17" s="390" t="s">
        <v>810</v>
      </c>
      <c r="F17" s="335"/>
      <c r="G17" s="15"/>
    </row>
    <row r="18" spans="1:7" ht="15" customHeight="1" x14ac:dyDescent="0.2">
      <c r="A18" s="18"/>
      <c r="B18" s="55" t="s">
        <v>253</v>
      </c>
      <c r="C18" s="342"/>
      <c r="D18" s="343" t="s">
        <v>385</v>
      </c>
      <c r="E18" s="390"/>
      <c r="F18" s="335"/>
    </row>
    <row r="19" spans="1:7" ht="15" customHeight="1" x14ac:dyDescent="0.2">
      <c r="A19" s="18"/>
      <c r="B19" s="55" t="s">
        <v>301</v>
      </c>
      <c r="C19" s="342"/>
      <c r="D19" s="343" t="s">
        <v>501</v>
      </c>
      <c r="E19" s="390" t="s">
        <v>766</v>
      </c>
      <c r="F19" s="335"/>
    </row>
    <row r="20" spans="1:7" ht="15" customHeight="1" x14ac:dyDescent="0.2">
      <c r="A20" s="18"/>
      <c r="B20" s="55" t="s">
        <v>793</v>
      </c>
      <c r="C20" s="342"/>
      <c r="D20" s="343" t="s">
        <v>1073</v>
      </c>
      <c r="E20" s="390"/>
      <c r="F20" s="335"/>
    </row>
    <row r="21" spans="1:7" ht="15" customHeight="1" x14ac:dyDescent="0.2">
      <c r="A21" s="18"/>
      <c r="B21" s="55" t="s">
        <v>1101</v>
      </c>
      <c r="C21" s="342"/>
      <c r="D21" s="343"/>
      <c r="E21" s="390"/>
      <c r="F21" s="335"/>
    </row>
    <row r="22" spans="1:7" ht="15" customHeight="1" x14ac:dyDescent="0.2">
      <c r="A22" s="18"/>
      <c r="B22" s="55" t="s">
        <v>1101</v>
      </c>
      <c r="C22" s="342"/>
      <c r="D22" s="343"/>
      <c r="E22" s="390"/>
      <c r="F22" s="338"/>
    </row>
    <row r="23" spans="1:7" ht="15" customHeight="1" x14ac:dyDescent="0.2">
      <c r="A23" s="18"/>
      <c r="B23" s="55" t="s">
        <v>1101</v>
      </c>
      <c r="C23" s="342"/>
      <c r="D23" s="343"/>
      <c r="E23" s="390"/>
      <c r="F23" s="338"/>
    </row>
    <row r="24" spans="1:7" ht="15" customHeight="1" x14ac:dyDescent="0.2">
      <c r="A24" s="18"/>
      <c r="B24" s="55" t="s">
        <v>1101</v>
      </c>
      <c r="C24" s="342"/>
      <c r="D24" s="343"/>
      <c r="E24" s="402"/>
      <c r="F24" s="338"/>
    </row>
    <row r="25" spans="1:7" ht="15" customHeight="1" x14ac:dyDescent="0.2">
      <c r="A25" s="18"/>
      <c r="B25" s="55" t="s">
        <v>1101</v>
      </c>
      <c r="C25" s="342"/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/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240</v>
      </c>
      <c r="C30" s="340"/>
      <c r="D30" s="341" t="s">
        <v>420</v>
      </c>
      <c r="E30" s="332" t="s">
        <v>807</v>
      </c>
      <c r="F30" s="317">
        <v>4000</v>
      </c>
    </row>
    <row r="31" spans="1:7" ht="15" customHeight="1" x14ac:dyDescent="0.2">
      <c r="A31" s="18"/>
      <c r="B31" s="55" t="s">
        <v>240</v>
      </c>
      <c r="C31" s="342"/>
      <c r="D31" s="343" t="s">
        <v>422</v>
      </c>
      <c r="E31" s="333" t="s">
        <v>808</v>
      </c>
      <c r="F31" s="335">
        <v>4000</v>
      </c>
    </row>
    <row r="32" spans="1:7" ht="15" customHeight="1" x14ac:dyDescent="0.2">
      <c r="A32" s="18"/>
      <c r="B32" s="55" t="s">
        <v>241</v>
      </c>
      <c r="C32" s="342"/>
      <c r="D32" s="343" t="s">
        <v>1013</v>
      </c>
      <c r="E32" s="333" t="s">
        <v>768</v>
      </c>
      <c r="F32" s="335">
        <v>4000</v>
      </c>
    </row>
    <row r="33" spans="1:7" ht="15" customHeight="1" x14ac:dyDescent="0.2">
      <c r="A33" s="18"/>
      <c r="B33" s="55" t="s">
        <v>241</v>
      </c>
      <c r="C33" s="342"/>
      <c r="D33" s="343" t="s">
        <v>493</v>
      </c>
      <c r="E33" s="333" t="s">
        <v>805</v>
      </c>
      <c r="F33" s="335">
        <v>4000</v>
      </c>
    </row>
    <row r="34" spans="1:7" ht="15" customHeight="1" x14ac:dyDescent="0.2">
      <c r="A34" s="18"/>
      <c r="B34" s="55" t="s">
        <v>332</v>
      </c>
      <c r="C34" s="342"/>
      <c r="D34" s="343" t="s">
        <v>535</v>
      </c>
      <c r="E34" s="333"/>
      <c r="F34" s="335">
        <v>4000</v>
      </c>
    </row>
    <row r="35" spans="1:7" ht="15" customHeight="1" x14ac:dyDescent="0.2">
      <c r="A35" s="18"/>
      <c r="B35" s="55" t="s">
        <v>293</v>
      </c>
      <c r="C35" s="342"/>
      <c r="D35" s="343" t="s">
        <v>421</v>
      </c>
      <c r="E35" s="333"/>
      <c r="F35" s="335">
        <v>8000</v>
      </c>
    </row>
    <row r="36" spans="1:7" ht="15" customHeight="1" x14ac:dyDescent="0.2">
      <c r="A36" s="18"/>
      <c r="B36" s="55" t="s">
        <v>343</v>
      </c>
      <c r="C36" s="342"/>
      <c r="D36" s="343" t="s">
        <v>530</v>
      </c>
      <c r="E36" s="333" t="s">
        <v>807</v>
      </c>
      <c r="F36" s="335">
        <v>8000</v>
      </c>
    </row>
    <row r="37" spans="1:7" ht="15" customHeight="1" x14ac:dyDescent="0.2">
      <c r="A37" s="18"/>
      <c r="B37" s="55" t="s">
        <v>811</v>
      </c>
      <c r="C37" s="342"/>
      <c r="D37" s="343" t="s">
        <v>957</v>
      </c>
      <c r="E37" s="333" t="s">
        <v>808</v>
      </c>
      <c r="F37" s="335">
        <v>8000</v>
      </c>
      <c r="G37" s="15"/>
    </row>
    <row r="38" spans="1:7" ht="15" customHeight="1" x14ac:dyDescent="0.2">
      <c r="A38" s="18"/>
      <c r="B38" s="55" t="s">
        <v>614</v>
      </c>
      <c r="C38" s="342"/>
      <c r="D38" s="343" t="s">
        <v>388</v>
      </c>
      <c r="E38" s="333" t="s">
        <v>812</v>
      </c>
      <c r="F38" s="335">
        <v>8000</v>
      </c>
      <c r="G38" s="15"/>
    </row>
    <row r="39" spans="1:7" ht="15" customHeight="1" x14ac:dyDescent="0.2">
      <c r="A39" s="18"/>
      <c r="B39" s="55" t="s">
        <v>263</v>
      </c>
      <c r="C39" s="342"/>
      <c r="D39" s="343" t="s">
        <v>386</v>
      </c>
      <c r="E39" s="333" t="s">
        <v>813</v>
      </c>
      <c r="F39" s="335">
        <v>8000</v>
      </c>
      <c r="G39" s="15"/>
    </row>
    <row r="40" spans="1:7" ht="15" customHeight="1" x14ac:dyDescent="0.2">
      <c r="A40" s="18"/>
      <c r="B40" s="55" t="s">
        <v>263</v>
      </c>
      <c r="C40" s="342"/>
      <c r="D40" s="343" t="s">
        <v>524</v>
      </c>
      <c r="E40" s="333" t="s">
        <v>814</v>
      </c>
      <c r="F40" s="335">
        <v>8000</v>
      </c>
    </row>
    <row r="41" spans="1:7" ht="15" customHeight="1" x14ac:dyDescent="0.2">
      <c r="A41" s="18"/>
      <c r="B41" s="55" t="s">
        <v>850</v>
      </c>
      <c r="C41" s="342"/>
      <c r="D41" s="343" t="s">
        <v>1054</v>
      </c>
      <c r="E41" s="333"/>
      <c r="F41" s="335">
        <v>8000</v>
      </c>
      <c r="G41" s="15"/>
    </row>
    <row r="42" spans="1:7" ht="15" customHeight="1" x14ac:dyDescent="0.2">
      <c r="A42" s="18"/>
      <c r="B42" s="55" t="s">
        <v>249</v>
      </c>
      <c r="C42" s="342"/>
      <c r="D42" s="343" t="s">
        <v>405</v>
      </c>
      <c r="E42" s="333" t="s">
        <v>807</v>
      </c>
      <c r="F42" s="335">
        <v>8000</v>
      </c>
      <c r="G42" s="15"/>
    </row>
    <row r="43" spans="1:7" ht="15" customHeight="1" x14ac:dyDescent="0.2">
      <c r="A43" s="18"/>
      <c r="B43" s="55" t="s">
        <v>249</v>
      </c>
      <c r="C43" s="342"/>
      <c r="D43" s="343" t="s">
        <v>424</v>
      </c>
      <c r="E43" s="333" t="s">
        <v>808</v>
      </c>
      <c r="F43" s="338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/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815</v>
      </c>
      <c r="C49" s="340"/>
      <c r="D49" s="341" t="s">
        <v>1075</v>
      </c>
      <c r="E49" s="332" t="s">
        <v>807</v>
      </c>
      <c r="F49" s="337"/>
    </row>
    <row r="50" spans="1:6" ht="15" customHeight="1" x14ac:dyDescent="0.2">
      <c r="A50" s="18"/>
      <c r="B50" s="55" t="s">
        <v>815</v>
      </c>
      <c r="C50" s="342"/>
      <c r="D50" s="343" t="s">
        <v>1076</v>
      </c>
      <c r="E50" s="333" t="s">
        <v>808</v>
      </c>
      <c r="F50" s="338"/>
    </row>
    <row r="51" spans="1:6" ht="15" customHeight="1" x14ac:dyDescent="0.2">
      <c r="A51" s="18"/>
      <c r="B51" s="55" t="s">
        <v>302</v>
      </c>
      <c r="C51" s="342"/>
      <c r="D51" s="343" t="s">
        <v>564</v>
      </c>
      <c r="E51" s="333"/>
      <c r="F51" s="338"/>
    </row>
    <row r="52" spans="1:6" ht="15" customHeight="1" x14ac:dyDescent="0.2">
      <c r="A52" s="18"/>
      <c r="B52" s="55" t="s">
        <v>1101</v>
      </c>
      <c r="C52" s="342"/>
      <c r="D52" s="343"/>
      <c r="E52" s="333"/>
      <c r="F52" s="338"/>
    </row>
    <row r="53" spans="1:6" ht="15" customHeight="1" x14ac:dyDescent="0.2">
      <c r="A53" s="18"/>
      <c r="B53" s="55" t="s">
        <v>1101</v>
      </c>
      <c r="C53" s="342"/>
      <c r="D53" s="343"/>
      <c r="E53" s="333"/>
      <c r="F53" s="338"/>
    </row>
    <row r="54" spans="1:6" ht="15" customHeight="1" thickBot="1" x14ac:dyDescent="0.25">
      <c r="A54" s="18"/>
      <c r="B54" s="68" t="s">
        <v>1101</v>
      </c>
      <c r="C54" s="354"/>
      <c r="D54" s="346"/>
      <c r="E54" s="339"/>
      <c r="F54" s="339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x14ac:dyDescent="0.2">
      <c r="A57" s="18"/>
      <c r="B57" s="29"/>
      <c r="C57" s="94"/>
      <c r="D57" s="94"/>
    </row>
    <row r="58" spans="1:6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8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29"/>
      <c r="C72" s="94"/>
      <c r="D72" s="94"/>
    </row>
    <row r="73" spans="1:4" s="16" customFormat="1" x14ac:dyDescent="0.2">
      <c r="A73" s="15"/>
      <c r="B73" s="14"/>
      <c r="C73" s="94"/>
      <c r="D73" s="94"/>
    </row>
    <row r="74" spans="1:4" s="16" customFormat="1" x14ac:dyDescent="0.2">
      <c r="A74" s="15"/>
      <c r="B74" s="29"/>
      <c r="C74" s="94"/>
      <c r="D74" s="94"/>
    </row>
    <row r="75" spans="1:4" s="16" customFormat="1" x14ac:dyDescent="0.2">
      <c r="A75" s="18"/>
      <c r="B75" s="29"/>
      <c r="C75" s="94"/>
      <c r="D75" s="94"/>
    </row>
    <row r="76" spans="1:4" s="16" customFormat="1" x14ac:dyDescent="0.2">
      <c r="A76" s="18"/>
      <c r="B76" s="14"/>
      <c r="C76" s="17"/>
      <c r="D76" s="17"/>
    </row>
    <row r="77" spans="1:4" s="16" customFormat="1" x14ac:dyDescent="0.2">
      <c r="A77" s="94"/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14"/>
      <c r="C82" s="17"/>
      <c r="D82" s="17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29"/>
      <c r="C87" s="94"/>
      <c r="D87" s="94"/>
    </row>
    <row r="88" spans="1:6" s="16" customFormat="1" x14ac:dyDescent="0.2">
      <c r="B88" s="14"/>
      <c r="C88" s="17"/>
      <c r="D88" s="17"/>
    </row>
    <row r="89" spans="1:6" s="16" customFormat="1" x14ac:dyDescent="0.2">
      <c r="B89" s="14"/>
      <c r="C89" s="94"/>
      <c r="D89" s="94"/>
    </row>
    <row r="90" spans="1:6" s="16" customFormat="1" x14ac:dyDescent="0.2">
      <c r="B90" s="29"/>
      <c r="C90" s="94"/>
      <c r="D90" s="94"/>
    </row>
    <row r="91" spans="1:6" x14ac:dyDescent="0.2">
      <c r="A91" s="16"/>
      <c r="B91" s="16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A94" s="17"/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7"/>
      <c r="E106" s="17"/>
      <c r="F106" s="17"/>
    </row>
    <row r="107" spans="2:6" x14ac:dyDescent="0.2">
      <c r="B107" s="16"/>
      <c r="E107" s="17"/>
      <c r="F107" s="17"/>
    </row>
    <row r="108" spans="2:6" x14ac:dyDescent="0.2">
      <c r="B108" s="16"/>
      <c r="E108" s="17"/>
      <c r="F108" s="17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</sheetData>
  <sheetProtection algorithmName="SHA-512" hashValue="+AAJ2qAxFR8pXSHaf/6IwuGPQLUtFtxdvPPgEJx4GkrkXp8KEwt+8eWYCctC2hx9ugjcedE9Eqg6z6r3swRikw==" saltValue="S282wrlAbDKqKVogKar2Gg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348C-7F41-498A-BBFF-2685EAE8E051}">
  <sheetPr codeName="Planilha60"/>
  <dimension ref="A1:G343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85546875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56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858</v>
      </c>
    </row>
    <row r="10" spans="1:7" ht="18.75" customHeight="1" x14ac:dyDescent="0.2">
      <c r="B10" s="321" t="s">
        <v>1398</v>
      </c>
    </row>
    <row r="11" spans="1:7" ht="20.25" customHeight="1" x14ac:dyDescent="0.2">
      <c r="B11" s="321" t="s">
        <v>1399</v>
      </c>
    </row>
    <row r="12" spans="1:7" ht="24" customHeight="1" x14ac:dyDescent="0.2">
      <c r="B12" s="95" t="s">
        <v>1400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244</v>
      </c>
      <c r="C16" s="340"/>
      <c r="D16" s="341" t="s">
        <v>1046</v>
      </c>
      <c r="E16" s="388"/>
      <c r="F16" s="317"/>
      <c r="G16" s="15"/>
    </row>
    <row r="17" spans="1:7" ht="15" customHeight="1" x14ac:dyDescent="0.2">
      <c r="A17" s="18"/>
      <c r="B17" s="55" t="s">
        <v>614</v>
      </c>
      <c r="C17" s="342"/>
      <c r="D17" s="343" t="s">
        <v>388</v>
      </c>
      <c r="E17" s="390"/>
      <c r="F17" s="335"/>
      <c r="G17" s="15"/>
    </row>
    <row r="18" spans="1:7" ht="15" customHeight="1" x14ac:dyDescent="0.2">
      <c r="A18" s="18"/>
      <c r="B18" s="55" t="s">
        <v>1101</v>
      </c>
      <c r="C18" s="342"/>
      <c r="D18" s="343"/>
      <c r="E18" s="390"/>
      <c r="F18" s="335"/>
    </row>
    <row r="19" spans="1:7" ht="15" customHeight="1" x14ac:dyDescent="0.2">
      <c r="A19" s="18"/>
      <c r="B19" s="55" t="s">
        <v>1101</v>
      </c>
      <c r="C19" s="342"/>
      <c r="D19" s="343"/>
      <c r="E19" s="390"/>
      <c r="F19" s="338"/>
    </row>
    <row r="20" spans="1:7" ht="15" customHeight="1" x14ac:dyDescent="0.2">
      <c r="A20" s="18"/>
      <c r="B20" s="55" t="s">
        <v>1101</v>
      </c>
      <c r="C20" s="342"/>
      <c r="D20" s="343"/>
      <c r="E20" s="402"/>
      <c r="F20" s="338"/>
    </row>
    <row r="21" spans="1:7" ht="15" customHeight="1" x14ac:dyDescent="0.2">
      <c r="A21" s="18"/>
      <c r="B21" s="55" t="s">
        <v>1101</v>
      </c>
      <c r="C21" s="342"/>
      <c r="D21" s="343"/>
      <c r="E21" s="402"/>
      <c r="F21" s="338"/>
    </row>
    <row r="22" spans="1:7" ht="15" customHeight="1" thickBot="1" x14ac:dyDescent="0.25">
      <c r="A22" s="18"/>
      <c r="B22" s="68" t="s">
        <v>1101</v>
      </c>
      <c r="C22" s="354"/>
      <c r="D22" s="345"/>
      <c r="E22" s="334"/>
      <c r="F22" s="339"/>
    </row>
    <row r="23" spans="1:7" ht="15" customHeight="1" x14ac:dyDescent="0.2">
      <c r="A23" s="18"/>
      <c r="B23" s="29"/>
      <c r="C23" s="94"/>
      <c r="D23" s="94"/>
    </row>
    <row r="24" spans="1:7" ht="15" customHeight="1" thickBot="1" x14ac:dyDescent="0.25">
      <c r="A24" s="18"/>
      <c r="B24" s="514" t="s">
        <v>245</v>
      </c>
      <c r="C24" s="515"/>
      <c r="D24" s="515"/>
      <c r="E24" s="515"/>
      <c r="F24" s="515"/>
    </row>
    <row r="25" spans="1:7" ht="15" customHeight="1" thickBot="1" x14ac:dyDescent="0.25">
      <c r="A25" s="18"/>
      <c r="B25" s="22" t="s">
        <v>236</v>
      </c>
      <c r="C25" s="23"/>
      <c r="D25" s="23" t="s">
        <v>597</v>
      </c>
      <c r="E25" s="23" t="s">
        <v>237</v>
      </c>
      <c r="F25" s="24" t="s">
        <v>238</v>
      </c>
    </row>
    <row r="26" spans="1:7" ht="15" customHeight="1" x14ac:dyDescent="0.2">
      <c r="A26" s="18"/>
      <c r="B26" s="83" t="s">
        <v>240</v>
      </c>
      <c r="C26" s="340"/>
      <c r="D26" s="341" t="s">
        <v>420</v>
      </c>
      <c r="E26" s="332" t="s">
        <v>816</v>
      </c>
      <c r="F26" s="317">
        <v>4000</v>
      </c>
    </row>
    <row r="27" spans="1:7" ht="15" customHeight="1" x14ac:dyDescent="0.2">
      <c r="A27" s="18"/>
      <c r="B27" s="55" t="s">
        <v>240</v>
      </c>
      <c r="C27" s="342"/>
      <c r="D27" s="343" t="s">
        <v>1009</v>
      </c>
      <c r="E27" s="333" t="s">
        <v>817</v>
      </c>
      <c r="F27" s="335">
        <v>4000</v>
      </c>
    </row>
    <row r="28" spans="1:7" ht="15" customHeight="1" x14ac:dyDescent="0.2">
      <c r="A28" s="18"/>
      <c r="B28" s="55" t="s">
        <v>241</v>
      </c>
      <c r="C28" s="342"/>
      <c r="D28" s="343" t="s">
        <v>493</v>
      </c>
      <c r="E28" s="333"/>
      <c r="F28" s="335">
        <v>4000</v>
      </c>
    </row>
    <row r="29" spans="1:7" ht="15" customHeight="1" x14ac:dyDescent="0.2">
      <c r="A29" s="18"/>
      <c r="B29" s="55" t="s">
        <v>242</v>
      </c>
      <c r="C29" s="342"/>
      <c r="D29" s="343" t="s">
        <v>989</v>
      </c>
      <c r="E29" s="333"/>
      <c r="F29" s="335">
        <v>8000</v>
      </c>
    </row>
    <row r="30" spans="1:7" ht="15" customHeight="1" x14ac:dyDescent="0.2">
      <c r="A30" s="18"/>
      <c r="B30" s="55" t="s">
        <v>651</v>
      </c>
      <c r="C30" s="342"/>
      <c r="D30" s="343" t="s">
        <v>964</v>
      </c>
      <c r="E30" s="333" t="s">
        <v>821</v>
      </c>
      <c r="F30" s="335">
        <v>4000</v>
      </c>
    </row>
    <row r="31" spans="1:7" ht="15" customHeight="1" x14ac:dyDescent="0.2">
      <c r="A31" s="18"/>
      <c r="B31" s="55" t="s">
        <v>651</v>
      </c>
      <c r="C31" s="342"/>
      <c r="D31" s="343" t="s">
        <v>963</v>
      </c>
      <c r="E31" s="333" t="s">
        <v>821</v>
      </c>
      <c r="F31" s="335">
        <v>8000</v>
      </c>
    </row>
    <row r="32" spans="1:7" ht="15" customHeight="1" x14ac:dyDescent="0.2">
      <c r="A32" s="18"/>
      <c r="B32" s="55" t="s">
        <v>651</v>
      </c>
      <c r="C32" s="342"/>
      <c r="D32" s="343" t="s">
        <v>966</v>
      </c>
      <c r="E32" s="333" t="s">
        <v>822</v>
      </c>
      <c r="F32" s="335">
        <v>4000</v>
      </c>
    </row>
    <row r="33" spans="1:7" ht="15" customHeight="1" x14ac:dyDescent="0.2">
      <c r="A33" s="18"/>
      <c r="B33" s="55" t="s">
        <v>651</v>
      </c>
      <c r="C33" s="342"/>
      <c r="D33" s="343" t="s">
        <v>965</v>
      </c>
      <c r="E33" s="333" t="s">
        <v>822</v>
      </c>
      <c r="F33" s="335">
        <v>8000</v>
      </c>
      <c r="G33" s="15"/>
    </row>
    <row r="34" spans="1:7" ht="15" customHeight="1" x14ac:dyDescent="0.2">
      <c r="A34" s="18"/>
      <c r="B34" s="55" t="s">
        <v>818</v>
      </c>
      <c r="C34" s="342"/>
      <c r="D34" s="343" t="s">
        <v>969</v>
      </c>
      <c r="E34" s="333"/>
      <c r="F34" s="335"/>
      <c r="G34" s="15"/>
    </row>
    <row r="35" spans="1:7" ht="15" customHeight="1" x14ac:dyDescent="0.2">
      <c r="A35" s="18"/>
      <c r="B35" s="55" t="s">
        <v>819</v>
      </c>
      <c r="C35" s="342"/>
      <c r="D35" s="343" t="s">
        <v>968</v>
      </c>
      <c r="E35" s="333"/>
      <c r="F35" s="335"/>
      <c r="G35" s="15"/>
    </row>
    <row r="36" spans="1:7" ht="15" customHeight="1" x14ac:dyDescent="0.2">
      <c r="A36" s="18"/>
      <c r="B36" s="55" t="s">
        <v>820</v>
      </c>
      <c r="C36" s="342"/>
      <c r="D36" s="343" t="s">
        <v>967</v>
      </c>
      <c r="E36" s="333"/>
      <c r="F36" s="335"/>
    </row>
    <row r="37" spans="1:7" ht="15" customHeight="1" x14ac:dyDescent="0.2">
      <c r="A37" s="18"/>
      <c r="B37" s="55" t="s">
        <v>293</v>
      </c>
      <c r="C37" s="342"/>
      <c r="D37" s="343" t="s">
        <v>421</v>
      </c>
      <c r="E37" s="333"/>
      <c r="F37" s="335"/>
      <c r="G37" s="15"/>
    </row>
    <row r="38" spans="1:7" ht="15" customHeight="1" x14ac:dyDescent="0.2">
      <c r="A38" s="18"/>
      <c r="B38" s="55" t="s">
        <v>1101</v>
      </c>
      <c r="C38" s="342"/>
      <c r="D38" s="343" t="s">
        <v>1101</v>
      </c>
      <c r="E38" s="333"/>
      <c r="F38" s="335"/>
      <c r="G38" s="15"/>
    </row>
    <row r="39" spans="1:7" ht="15" customHeight="1" x14ac:dyDescent="0.2">
      <c r="A39" s="18"/>
      <c r="B39" s="55" t="s">
        <v>1101</v>
      </c>
      <c r="C39" s="342"/>
      <c r="D39" s="343" t="s">
        <v>1101</v>
      </c>
      <c r="E39" s="333"/>
      <c r="F39" s="338"/>
      <c r="G39" s="15"/>
    </row>
    <row r="40" spans="1:7" ht="15" customHeight="1" x14ac:dyDescent="0.2">
      <c r="A40" s="18"/>
      <c r="B40" s="55" t="s">
        <v>1101</v>
      </c>
      <c r="C40" s="342"/>
      <c r="D40" s="343" t="s">
        <v>1101</v>
      </c>
      <c r="E40" s="333"/>
      <c r="F40" s="335"/>
      <c r="G40" s="15"/>
    </row>
    <row r="41" spans="1:7" ht="15" customHeight="1" thickBot="1" x14ac:dyDescent="0.25">
      <c r="A41" s="18"/>
      <c r="B41" s="68" t="s">
        <v>1101</v>
      </c>
      <c r="C41" s="354"/>
      <c r="D41" s="344" t="s">
        <v>1101</v>
      </c>
      <c r="E41" s="339"/>
      <c r="F41" s="339"/>
      <c r="G41" s="15"/>
    </row>
    <row r="42" spans="1:7" ht="15" customHeight="1" x14ac:dyDescent="0.2">
      <c r="A42" s="18"/>
      <c r="B42" s="32"/>
      <c r="C42" s="32"/>
      <c r="D42" s="32"/>
      <c r="G42" s="15"/>
    </row>
    <row r="43" spans="1:7" ht="15" customHeight="1" thickBot="1" x14ac:dyDescent="0.25">
      <c r="A43" s="18"/>
      <c r="B43" s="514" t="s">
        <v>252</v>
      </c>
      <c r="C43" s="515"/>
      <c r="D43" s="515"/>
      <c r="E43" s="515"/>
      <c r="F43" s="515"/>
    </row>
    <row r="44" spans="1:7" ht="15" customHeight="1" thickBot="1" x14ac:dyDescent="0.25">
      <c r="A44" s="18"/>
      <c r="B44" s="22" t="s">
        <v>236</v>
      </c>
      <c r="C44" s="23" t="s">
        <v>598</v>
      </c>
      <c r="D44" s="23" t="s">
        <v>597</v>
      </c>
      <c r="E44" s="23" t="s">
        <v>237</v>
      </c>
      <c r="F44" s="24" t="s">
        <v>238</v>
      </c>
    </row>
    <row r="45" spans="1:7" ht="15" customHeight="1" x14ac:dyDescent="0.2">
      <c r="A45" s="18"/>
      <c r="B45" s="83" t="s">
        <v>1101</v>
      </c>
      <c r="C45" s="340" t="s">
        <v>1101</v>
      </c>
      <c r="D45" s="341"/>
      <c r="E45" s="332"/>
      <c r="F45" s="337"/>
    </row>
    <row r="46" spans="1:7" ht="15" customHeight="1" x14ac:dyDescent="0.2">
      <c r="A46" s="18"/>
      <c r="B46" s="55" t="s">
        <v>1101</v>
      </c>
      <c r="C46" s="342" t="s">
        <v>1101</v>
      </c>
      <c r="D46" s="343"/>
      <c r="E46" s="333"/>
      <c r="F46" s="338"/>
    </row>
    <row r="47" spans="1:7" ht="15" customHeight="1" x14ac:dyDescent="0.2">
      <c r="A47" s="18"/>
      <c r="B47" s="55" t="s">
        <v>1101</v>
      </c>
      <c r="C47" s="342" t="s">
        <v>1101</v>
      </c>
      <c r="D47" s="343"/>
      <c r="E47" s="333"/>
      <c r="F47" s="338"/>
    </row>
    <row r="48" spans="1:7" ht="15" customHeight="1" x14ac:dyDescent="0.2">
      <c r="A48" s="18"/>
      <c r="B48" s="55" t="s">
        <v>1101</v>
      </c>
      <c r="C48" s="342" t="s">
        <v>1101</v>
      </c>
      <c r="D48" s="343"/>
      <c r="E48" s="333"/>
      <c r="F48" s="338"/>
    </row>
    <row r="49" spans="1:6" ht="15" customHeight="1" x14ac:dyDescent="0.2">
      <c r="A49" s="18"/>
      <c r="B49" s="55" t="s">
        <v>1101</v>
      </c>
      <c r="C49" s="342" t="s">
        <v>1101</v>
      </c>
      <c r="D49" s="343"/>
      <c r="E49" s="333"/>
      <c r="F49" s="338"/>
    </row>
    <row r="50" spans="1:6" ht="15" customHeight="1" thickBot="1" x14ac:dyDescent="0.25">
      <c r="A50" s="18"/>
      <c r="B50" s="68" t="s">
        <v>1101</v>
      </c>
      <c r="C50" s="354" t="s">
        <v>1101</v>
      </c>
      <c r="D50" s="346"/>
      <c r="E50" s="339"/>
      <c r="F50" s="339"/>
    </row>
    <row r="51" spans="1:6" x14ac:dyDescent="0.2">
      <c r="A51" s="18"/>
      <c r="B51" s="29"/>
      <c r="C51" s="94"/>
      <c r="D51" s="94"/>
    </row>
    <row r="52" spans="1:6" x14ac:dyDescent="0.2">
      <c r="A52" s="18"/>
      <c r="B52" s="29"/>
      <c r="C52" s="94"/>
      <c r="D52" s="94"/>
    </row>
    <row r="53" spans="1:6" x14ac:dyDescent="0.2">
      <c r="A53" s="18"/>
      <c r="B53" s="29"/>
      <c r="C53" s="94"/>
      <c r="D53" s="94"/>
    </row>
    <row r="54" spans="1:6" x14ac:dyDescent="0.2">
      <c r="A54" s="18"/>
      <c r="B54" s="29"/>
      <c r="C54" s="94"/>
      <c r="D54" s="94"/>
    </row>
    <row r="55" spans="1:6" s="16" customFormat="1" x14ac:dyDescent="0.2">
      <c r="A55" s="18"/>
      <c r="B55" s="29"/>
      <c r="C55" s="94"/>
      <c r="D55" s="94"/>
    </row>
    <row r="56" spans="1:6" s="16" customFormat="1" x14ac:dyDescent="0.2">
      <c r="A56" s="18"/>
      <c r="B56" s="29"/>
      <c r="C56" s="94"/>
      <c r="D56" s="94"/>
    </row>
    <row r="57" spans="1:6" s="16" customFormat="1" x14ac:dyDescent="0.2">
      <c r="A57" s="18"/>
      <c r="B57" s="29"/>
      <c r="C57" s="94"/>
      <c r="D57" s="94"/>
    </row>
    <row r="58" spans="1:6" s="16" customFormat="1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5"/>
      <c r="B61" s="29"/>
      <c r="C61" s="94"/>
      <c r="D61" s="94"/>
    </row>
    <row r="62" spans="1:6" s="16" customFormat="1" x14ac:dyDescent="0.2">
      <c r="A62" s="15"/>
      <c r="B62" s="29"/>
      <c r="C62" s="94"/>
      <c r="D62" s="94"/>
    </row>
    <row r="63" spans="1:6" s="16" customFormat="1" x14ac:dyDescent="0.2">
      <c r="A63" s="15"/>
      <c r="B63" s="29"/>
      <c r="C63" s="94"/>
      <c r="D63" s="94"/>
    </row>
    <row r="64" spans="1:6" s="16" customFormat="1" x14ac:dyDescent="0.2">
      <c r="A64" s="15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14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8"/>
      <c r="B71" s="29"/>
      <c r="C71" s="94"/>
      <c r="D71" s="94"/>
    </row>
    <row r="72" spans="1:4" s="16" customFormat="1" x14ac:dyDescent="0.2">
      <c r="A72" s="18"/>
      <c r="B72" s="14"/>
      <c r="C72" s="17"/>
      <c r="D72" s="17"/>
    </row>
    <row r="73" spans="1:4" s="16" customFormat="1" x14ac:dyDescent="0.2">
      <c r="A73" s="94"/>
      <c r="B73" s="14"/>
      <c r="C73" s="17"/>
      <c r="D73" s="17"/>
    </row>
    <row r="74" spans="1:4" s="16" customFormat="1" x14ac:dyDescent="0.2">
      <c r="B74" s="14"/>
      <c r="C74" s="17"/>
      <c r="D74" s="17"/>
    </row>
    <row r="75" spans="1:4" s="16" customFormat="1" x14ac:dyDescent="0.2">
      <c r="B75" s="14"/>
      <c r="C75" s="17"/>
      <c r="D75" s="17"/>
    </row>
    <row r="76" spans="1:4" s="16" customFormat="1" x14ac:dyDescent="0.2">
      <c r="B76" s="14"/>
      <c r="C76" s="17"/>
      <c r="D76" s="17"/>
    </row>
    <row r="77" spans="1:4" s="16" customFormat="1" x14ac:dyDescent="0.2"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29"/>
      <c r="C79" s="94"/>
      <c r="D79" s="94"/>
    </row>
    <row r="80" spans="1:4" s="16" customFormat="1" x14ac:dyDescent="0.2">
      <c r="B80" s="29"/>
      <c r="C80" s="94"/>
      <c r="D80" s="94"/>
    </row>
    <row r="81" spans="1:6" s="16" customFormat="1" x14ac:dyDescent="0.2">
      <c r="B81" s="29"/>
      <c r="C81" s="94"/>
      <c r="D81" s="94"/>
    </row>
    <row r="82" spans="1:6" s="16" customFormat="1" x14ac:dyDescent="0.2">
      <c r="B82" s="29"/>
      <c r="C82" s="94"/>
      <c r="D82" s="94"/>
    </row>
    <row r="83" spans="1:6" s="16" customFormat="1" x14ac:dyDescent="0.2">
      <c r="B83" s="29"/>
      <c r="C83" s="94"/>
      <c r="D83" s="94"/>
    </row>
    <row r="84" spans="1:6" s="16" customFormat="1" x14ac:dyDescent="0.2">
      <c r="B84" s="14"/>
      <c r="C84" s="17"/>
      <c r="D84" s="17"/>
    </row>
    <row r="85" spans="1:6" s="16" customFormat="1" x14ac:dyDescent="0.2">
      <c r="B85" s="14"/>
      <c r="C85" s="94"/>
      <c r="D85" s="94"/>
    </row>
    <row r="86" spans="1:6" s="16" customFormat="1" x14ac:dyDescent="0.2">
      <c r="B86" s="29"/>
      <c r="C86" s="94"/>
      <c r="D86" s="94"/>
    </row>
    <row r="87" spans="1:6" x14ac:dyDescent="0.2">
      <c r="A87" s="16"/>
      <c r="B87" s="16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7"/>
      <c r="B89" s="17"/>
      <c r="E89" s="17"/>
      <c r="F89" s="17"/>
    </row>
    <row r="90" spans="1:6" x14ac:dyDescent="0.2">
      <c r="A90" s="17"/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6"/>
      <c r="E103" s="17"/>
      <c r="F103" s="17"/>
    </row>
    <row r="104" spans="2:6" x14ac:dyDescent="0.2">
      <c r="B104" s="16"/>
      <c r="E104" s="17"/>
      <c r="F104" s="17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</sheetData>
  <sheetProtection algorithmName="SHA-512" hashValue="OE6udK65AUisiqS/PhaHfkbLrbeMZCbn+HvLSYW/dzdF13wS9KZVpX+W7k7dEHwR2Fw+cN2BV1IaOVTfwOjEZg==" saltValue="jdG/SlyiiKBIdaj58DmsTA==" spinCount="100000" sheet="1" objects="1" scenarios="1"/>
  <mergeCells count="4">
    <mergeCell ref="F3:F5"/>
    <mergeCell ref="B14:F14"/>
    <mergeCell ref="B24:F24"/>
    <mergeCell ref="B43:F43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6CB6-E4B8-4CAB-87F4-D5937DEFDBD4}">
  <sheetPr codeName="Planilha61"/>
  <dimension ref="A1:G34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85546875" style="14" customWidth="1"/>
    <col min="3" max="3" width="16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57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16.5" thickBot="1" x14ac:dyDescent="0.3">
      <c r="B9" s="320" t="s">
        <v>837</v>
      </c>
    </row>
    <row r="10" spans="1:7" ht="15" customHeight="1" x14ac:dyDescent="0.2">
      <c r="B10" s="95" t="s">
        <v>837</v>
      </c>
    </row>
    <row r="11" spans="1:7" ht="15" customHeight="1" x14ac:dyDescent="0.2">
      <c r="B11" s="92" t="s">
        <v>1395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1026</v>
      </c>
      <c r="E16" s="388" t="s">
        <v>916</v>
      </c>
      <c r="F16" s="317"/>
      <c r="G16" s="15"/>
    </row>
    <row r="17" spans="1:7" ht="15" customHeight="1" x14ac:dyDescent="0.2">
      <c r="A17" s="18"/>
      <c r="B17" s="55" t="s">
        <v>243</v>
      </c>
      <c r="C17" s="342"/>
      <c r="D17" s="343" t="s">
        <v>1028</v>
      </c>
      <c r="E17" s="390"/>
      <c r="F17" s="335"/>
      <c r="G17" s="15"/>
    </row>
    <row r="18" spans="1:7" ht="15" customHeight="1" x14ac:dyDescent="0.2">
      <c r="A18" s="18"/>
      <c r="B18" s="55" t="s">
        <v>258</v>
      </c>
      <c r="C18" s="342"/>
      <c r="D18" s="343" t="s">
        <v>604</v>
      </c>
      <c r="E18" s="390" t="s">
        <v>792</v>
      </c>
      <c r="F18" s="335"/>
    </row>
    <row r="19" spans="1:7" ht="15" customHeight="1" x14ac:dyDescent="0.2">
      <c r="A19" s="18"/>
      <c r="B19" s="55" t="s">
        <v>253</v>
      </c>
      <c r="C19" s="342"/>
      <c r="D19" s="343" t="s">
        <v>385</v>
      </c>
      <c r="E19" s="390" t="s">
        <v>919</v>
      </c>
      <c r="F19" s="335"/>
    </row>
    <row r="20" spans="1:7" ht="15" customHeight="1" x14ac:dyDescent="0.2">
      <c r="A20" s="18"/>
      <c r="B20" s="55" t="s">
        <v>253</v>
      </c>
      <c r="C20" s="342"/>
      <c r="D20" s="343" t="s">
        <v>1065</v>
      </c>
      <c r="E20" s="390" t="s">
        <v>920</v>
      </c>
      <c r="F20" s="335"/>
    </row>
    <row r="21" spans="1:7" ht="15" customHeight="1" x14ac:dyDescent="0.2">
      <c r="A21" s="18"/>
      <c r="B21" s="55" t="s">
        <v>301</v>
      </c>
      <c r="C21" s="342"/>
      <c r="D21" s="343" t="s">
        <v>501</v>
      </c>
      <c r="E21" s="390" t="s">
        <v>766</v>
      </c>
      <c r="F21" s="335"/>
    </row>
    <row r="22" spans="1:7" ht="15" customHeight="1" x14ac:dyDescent="0.2">
      <c r="A22" s="18"/>
      <c r="B22" s="55" t="s">
        <v>793</v>
      </c>
      <c r="C22" s="342"/>
      <c r="D22" s="343" t="s">
        <v>1029</v>
      </c>
      <c r="E22" s="390"/>
      <c r="F22" s="338"/>
    </row>
    <row r="23" spans="1:7" ht="15" customHeight="1" x14ac:dyDescent="0.2">
      <c r="A23" s="18"/>
      <c r="B23" s="55" t="s">
        <v>1101</v>
      </c>
      <c r="C23" s="342" t="s">
        <v>1101</v>
      </c>
      <c r="D23" s="318"/>
      <c r="E23" s="390"/>
      <c r="F23" s="338"/>
    </row>
    <row r="24" spans="1:7" ht="15" customHeight="1" x14ac:dyDescent="0.2">
      <c r="A24" s="18"/>
      <c r="B24" s="55" t="s">
        <v>1101</v>
      </c>
      <c r="C24" s="342" t="s">
        <v>1101</v>
      </c>
      <c r="D24" s="343"/>
      <c r="E24" s="402"/>
      <c r="F24" s="338"/>
    </row>
    <row r="25" spans="1:7" ht="15" customHeight="1" x14ac:dyDescent="0.2">
      <c r="A25" s="18"/>
      <c r="B25" s="55" t="s">
        <v>1101</v>
      </c>
      <c r="C25" s="342" t="s">
        <v>1101</v>
      </c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 t="s">
        <v>1101</v>
      </c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240</v>
      </c>
      <c r="C30" s="340"/>
      <c r="D30" s="341" t="s">
        <v>1067</v>
      </c>
      <c r="E30" s="388" t="s">
        <v>921</v>
      </c>
      <c r="F30" s="317"/>
    </row>
    <row r="31" spans="1:7" ht="15" customHeight="1" x14ac:dyDescent="0.2">
      <c r="A31" s="18"/>
      <c r="B31" s="55" t="s">
        <v>240</v>
      </c>
      <c r="C31" s="342"/>
      <c r="D31" s="343" t="s">
        <v>1012</v>
      </c>
      <c r="E31" s="390" t="s">
        <v>922</v>
      </c>
      <c r="F31" s="335"/>
    </row>
    <row r="32" spans="1:7" ht="15" customHeight="1" x14ac:dyDescent="0.2">
      <c r="A32" s="18"/>
      <c r="B32" s="55" t="s">
        <v>241</v>
      </c>
      <c r="C32" s="342"/>
      <c r="D32" s="343" t="s">
        <v>1013</v>
      </c>
      <c r="E32" s="390" t="s">
        <v>923</v>
      </c>
      <c r="F32" s="335"/>
    </row>
    <row r="33" spans="1:7" ht="15" customHeight="1" x14ac:dyDescent="0.2">
      <c r="A33" s="18"/>
      <c r="B33" s="55" t="s">
        <v>241</v>
      </c>
      <c r="C33" s="342"/>
      <c r="D33" s="343" t="s">
        <v>493</v>
      </c>
      <c r="E33" s="390" t="s">
        <v>924</v>
      </c>
      <c r="F33" s="335"/>
    </row>
    <row r="34" spans="1:7" ht="15" customHeight="1" x14ac:dyDescent="0.2">
      <c r="A34" s="18"/>
      <c r="B34" s="55" t="s">
        <v>242</v>
      </c>
      <c r="C34" s="342"/>
      <c r="D34" s="343" t="s">
        <v>989</v>
      </c>
      <c r="E34" s="390"/>
      <c r="F34" s="335"/>
    </row>
    <row r="35" spans="1:7" ht="15" customHeight="1" x14ac:dyDescent="0.2">
      <c r="A35" s="18"/>
      <c r="B35" s="55" t="s">
        <v>293</v>
      </c>
      <c r="C35" s="342"/>
      <c r="D35" s="343" t="s">
        <v>421</v>
      </c>
      <c r="E35" s="390"/>
      <c r="F35" s="335"/>
    </row>
    <row r="36" spans="1:7" ht="15" customHeight="1" x14ac:dyDescent="0.2">
      <c r="A36" s="18"/>
      <c r="B36" s="55" t="s">
        <v>343</v>
      </c>
      <c r="C36" s="342"/>
      <c r="D36" s="343" t="s">
        <v>530</v>
      </c>
      <c r="E36" s="390" t="s">
        <v>925</v>
      </c>
      <c r="F36" s="335"/>
    </row>
    <row r="37" spans="1:7" ht="15" customHeight="1" x14ac:dyDescent="0.2">
      <c r="A37" s="18"/>
      <c r="B37" s="55" t="s">
        <v>343</v>
      </c>
      <c r="C37" s="342"/>
      <c r="D37" s="343" t="s">
        <v>531</v>
      </c>
      <c r="E37" s="333" t="s">
        <v>926</v>
      </c>
      <c r="F37" s="335"/>
      <c r="G37" s="15"/>
    </row>
    <row r="38" spans="1:7" ht="15" customHeight="1" x14ac:dyDescent="0.2">
      <c r="A38" s="18"/>
      <c r="B38" s="55" t="s">
        <v>614</v>
      </c>
      <c r="C38" s="342"/>
      <c r="D38" s="343" t="s">
        <v>388</v>
      </c>
      <c r="E38" s="333" t="s">
        <v>812</v>
      </c>
      <c r="F38" s="335"/>
      <c r="G38" s="15"/>
    </row>
    <row r="39" spans="1:7" ht="15" customHeight="1" x14ac:dyDescent="0.2">
      <c r="A39" s="18"/>
      <c r="B39" s="55" t="s">
        <v>263</v>
      </c>
      <c r="C39" s="342"/>
      <c r="D39" s="343" t="s">
        <v>386</v>
      </c>
      <c r="E39" s="333" t="s">
        <v>813</v>
      </c>
      <c r="F39" s="335"/>
      <c r="G39" s="15"/>
    </row>
    <row r="40" spans="1:7" ht="15" customHeight="1" x14ac:dyDescent="0.2">
      <c r="A40" s="18"/>
      <c r="B40" s="55" t="s">
        <v>263</v>
      </c>
      <c r="C40" s="342"/>
      <c r="D40" s="343" t="s">
        <v>524</v>
      </c>
      <c r="E40" s="333" t="s">
        <v>814</v>
      </c>
      <c r="F40" s="335"/>
    </row>
    <row r="41" spans="1:7" ht="15" customHeight="1" x14ac:dyDescent="0.2">
      <c r="A41" s="18"/>
      <c r="B41" s="55" t="s">
        <v>850</v>
      </c>
      <c r="C41" s="342"/>
      <c r="D41" s="343" t="s">
        <v>1054</v>
      </c>
      <c r="E41" s="333"/>
      <c r="F41" s="335"/>
      <c r="G41" s="15"/>
    </row>
    <row r="42" spans="1:7" ht="15" customHeight="1" x14ac:dyDescent="0.2">
      <c r="A42" s="18"/>
      <c r="B42" s="55" t="s">
        <v>249</v>
      </c>
      <c r="C42" s="342"/>
      <c r="D42" s="343" t="s">
        <v>405</v>
      </c>
      <c r="E42" s="333"/>
      <c r="F42" s="335"/>
      <c r="G42" s="15"/>
    </row>
    <row r="43" spans="1:7" ht="15" customHeight="1" x14ac:dyDescent="0.2">
      <c r="A43" s="18"/>
      <c r="B43" s="55" t="s">
        <v>1101</v>
      </c>
      <c r="C43" s="342"/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 t="s">
        <v>1101</v>
      </c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789</v>
      </c>
      <c r="C49" s="340"/>
      <c r="D49" s="341" t="s">
        <v>1066</v>
      </c>
      <c r="E49" s="332"/>
      <c r="F49" s="337"/>
    </row>
    <row r="50" spans="1:6" ht="15" customHeight="1" x14ac:dyDescent="0.2">
      <c r="A50" s="18"/>
      <c r="B50" s="55" t="s">
        <v>302</v>
      </c>
      <c r="C50" s="342"/>
      <c r="D50" s="343" t="s">
        <v>564</v>
      </c>
      <c r="E50" s="333"/>
      <c r="F50" s="338"/>
    </row>
    <row r="51" spans="1:6" ht="15" customHeight="1" x14ac:dyDescent="0.2">
      <c r="A51" s="18"/>
      <c r="B51" s="55" t="s">
        <v>1101</v>
      </c>
      <c r="C51" s="342"/>
      <c r="D51" s="343"/>
      <c r="E51" s="333"/>
      <c r="F51" s="338"/>
    </row>
    <row r="52" spans="1:6" ht="15" customHeight="1" x14ac:dyDescent="0.2">
      <c r="A52" s="18"/>
      <c r="B52" s="55" t="s">
        <v>1101</v>
      </c>
      <c r="C52" s="342" t="s">
        <v>1101</v>
      </c>
      <c r="D52" s="343"/>
      <c r="E52" s="333"/>
      <c r="F52" s="338"/>
    </row>
    <row r="53" spans="1:6" ht="15" customHeight="1" x14ac:dyDescent="0.2">
      <c r="A53" s="18"/>
      <c r="B53" s="55" t="s">
        <v>1101</v>
      </c>
      <c r="C53" s="342" t="s">
        <v>1101</v>
      </c>
      <c r="D53" s="343"/>
      <c r="E53" s="333"/>
      <c r="F53" s="338"/>
    </row>
    <row r="54" spans="1:6" ht="15" customHeight="1" thickBot="1" x14ac:dyDescent="0.25">
      <c r="A54" s="18"/>
      <c r="B54" s="68" t="s">
        <v>1101</v>
      </c>
      <c r="C54" s="354" t="s">
        <v>1101</v>
      </c>
      <c r="D54" s="346"/>
      <c r="E54" s="339"/>
      <c r="F54" s="339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x14ac:dyDescent="0.2">
      <c r="A57" s="18"/>
      <c r="B57" s="29"/>
      <c r="C57" s="94"/>
      <c r="D57" s="94"/>
    </row>
    <row r="58" spans="1:6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8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29"/>
      <c r="C72" s="94"/>
      <c r="D72" s="94"/>
    </row>
    <row r="73" spans="1:4" s="16" customFormat="1" x14ac:dyDescent="0.2">
      <c r="A73" s="15"/>
      <c r="B73" s="14"/>
      <c r="C73" s="94"/>
      <c r="D73" s="94"/>
    </row>
    <row r="74" spans="1:4" s="16" customFormat="1" x14ac:dyDescent="0.2">
      <c r="A74" s="15"/>
      <c r="B74" s="29"/>
      <c r="C74" s="94"/>
      <c r="D74" s="94"/>
    </row>
    <row r="75" spans="1:4" s="16" customFormat="1" x14ac:dyDescent="0.2">
      <c r="A75" s="18"/>
      <c r="B75" s="29"/>
      <c r="C75" s="94"/>
      <c r="D75" s="94"/>
    </row>
    <row r="76" spans="1:4" s="16" customFormat="1" x14ac:dyDescent="0.2">
      <c r="A76" s="18"/>
      <c r="B76" s="14"/>
      <c r="C76" s="17"/>
      <c r="D76" s="17"/>
    </row>
    <row r="77" spans="1:4" s="16" customFormat="1" x14ac:dyDescent="0.2">
      <c r="A77" s="94"/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14"/>
      <c r="C82" s="17"/>
      <c r="D82" s="17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29"/>
      <c r="C87" s="94"/>
      <c r="D87" s="94"/>
    </row>
    <row r="88" spans="1:6" s="16" customFormat="1" x14ac:dyDescent="0.2">
      <c r="B88" s="14"/>
      <c r="C88" s="17"/>
      <c r="D88" s="17"/>
    </row>
    <row r="89" spans="1:6" s="16" customFormat="1" x14ac:dyDescent="0.2">
      <c r="B89" s="14"/>
      <c r="C89" s="94"/>
      <c r="D89" s="94"/>
    </row>
    <row r="90" spans="1:6" s="16" customFormat="1" x14ac:dyDescent="0.2">
      <c r="B90" s="29"/>
      <c r="C90" s="94"/>
      <c r="D90" s="94"/>
    </row>
    <row r="91" spans="1:6" x14ac:dyDescent="0.2">
      <c r="A91" s="16"/>
      <c r="B91" s="16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A94" s="17"/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7"/>
      <c r="E106" s="17"/>
      <c r="F106" s="17"/>
    </row>
    <row r="107" spans="2:6" x14ac:dyDescent="0.2">
      <c r="B107" s="16"/>
      <c r="E107" s="17"/>
      <c r="F107" s="17"/>
    </row>
    <row r="108" spans="2:6" x14ac:dyDescent="0.2">
      <c r="B108" s="16"/>
      <c r="E108" s="17"/>
      <c r="F108" s="17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</sheetData>
  <sheetProtection algorithmName="SHA-512" hashValue="hbysDd3/MMsGJBOouSQMlEtNKBRIH6Ozo8JKMyBAyct5J/racUK6lqoOZQvZBSICnZEofYwZrlTMvIX11Dr8qQ==" saltValue="QssGcjB+TEHvuibTpMF62w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E709-E8C7-4DCE-B81B-70BC0EFF812F}">
  <sheetPr codeName="Planilha62"/>
  <dimension ref="A1:G346"/>
  <sheetViews>
    <sheetView showGridLines="0" showRowColHeaders="0" topLeftCell="A25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16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58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823</v>
      </c>
    </row>
    <row r="10" spans="1:7" ht="15" customHeight="1" x14ac:dyDescent="0.2">
      <c r="B10" s="92" t="s">
        <v>1401</v>
      </c>
    </row>
    <row r="11" spans="1:7" ht="15" customHeight="1" x14ac:dyDescent="0.2">
      <c r="B11" s="92" t="s">
        <v>1402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831</v>
      </c>
      <c r="C16" s="340"/>
      <c r="D16" s="341" t="s">
        <v>948</v>
      </c>
      <c r="E16" s="388"/>
      <c r="F16" s="317"/>
      <c r="G16" s="15"/>
    </row>
    <row r="17" spans="1:7" ht="15" customHeight="1" x14ac:dyDescent="0.2">
      <c r="A17" s="18"/>
      <c r="B17" s="55" t="s">
        <v>765</v>
      </c>
      <c r="C17" s="342"/>
      <c r="D17" s="343" t="s">
        <v>1005</v>
      </c>
      <c r="E17" s="390" t="s">
        <v>767</v>
      </c>
      <c r="F17" s="335"/>
      <c r="G17" s="15"/>
    </row>
    <row r="18" spans="1:7" ht="15" customHeight="1" x14ac:dyDescent="0.2">
      <c r="A18" s="18"/>
      <c r="B18" s="55" t="s">
        <v>832</v>
      </c>
      <c r="C18" s="342"/>
      <c r="D18" s="343" t="s">
        <v>1007</v>
      </c>
      <c r="E18" s="390"/>
      <c r="F18" s="335"/>
    </row>
    <row r="19" spans="1:7" ht="15" customHeight="1" x14ac:dyDescent="0.2">
      <c r="A19" s="18"/>
      <c r="B19" s="55" t="s">
        <v>828</v>
      </c>
      <c r="C19" s="342"/>
      <c r="D19" s="343" t="s">
        <v>1006</v>
      </c>
      <c r="E19" s="390"/>
      <c r="F19" s="335"/>
    </row>
    <row r="20" spans="1:7" ht="15" customHeight="1" x14ac:dyDescent="0.2">
      <c r="A20" s="18"/>
      <c r="B20" s="55" t="s">
        <v>1101</v>
      </c>
      <c r="C20" s="342" t="s">
        <v>1101</v>
      </c>
      <c r="D20" s="311" t="s">
        <v>1101</v>
      </c>
      <c r="E20" s="390"/>
      <c r="F20" s="335"/>
    </row>
    <row r="21" spans="1:7" ht="15" customHeight="1" x14ac:dyDescent="0.2">
      <c r="A21" s="18"/>
      <c r="B21" s="55" t="s">
        <v>1101</v>
      </c>
      <c r="C21" s="342" t="s">
        <v>1101</v>
      </c>
      <c r="D21" s="391" t="s">
        <v>1101</v>
      </c>
      <c r="E21" s="390"/>
      <c r="F21" s="335"/>
    </row>
    <row r="22" spans="1:7" ht="15" customHeight="1" x14ac:dyDescent="0.2">
      <c r="A22" s="18"/>
      <c r="B22" s="55" t="s">
        <v>1101</v>
      </c>
      <c r="C22" s="342" t="s">
        <v>1101</v>
      </c>
      <c r="D22" s="404"/>
      <c r="E22" s="390"/>
      <c r="F22" s="338"/>
    </row>
    <row r="23" spans="1:7" ht="15" customHeight="1" x14ac:dyDescent="0.2">
      <c r="A23" s="18"/>
      <c r="B23" s="55" t="s">
        <v>1101</v>
      </c>
      <c r="C23" s="342" t="s">
        <v>1101</v>
      </c>
      <c r="D23" s="318"/>
      <c r="E23" s="390"/>
      <c r="F23" s="338"/>
    </row>
    <row r="24" spans="1:7" ht="15" customHeight="1" x14ac:dyDescent="0.2">
      <c r="A24" s="18"/>
      <c r="B24" s="55" t="s">
        <v>1101</v>
      </c>
      <c r="C24" s="342" t="s">
        <v>1101</v>
      </c>
      <c r="D24" s="343"/>
      <c r="E24" s="402"/>
      <c r="F24" s="338"/>
    </row>
    <row r="25" spans="1:7" ht="15" customHeight="1" x14ac:dyDescent="0.2">
      <c r="A25" s="18"/>
      <c r="B25" s="55" t="s">
        <v>1101</v>
      </c>
      <c r="C25" s="342" t="s">
        <v>1101</v>
      </c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 t="s">
        <v>1101</v>
      </c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824</v>
      </c>
      <c r="C30" s="340"/>
      <c r="D30" s="341" t="s">
        <v>1038</v>
      </c>
      <c r="E30" s="388" t="s">
        <v>829</v>
      </c>
      <c r="F30" s="317">
        <v>4000</v>
      </c>
    </row>
    <row r="31" spans="1:7" ht="15" customHeight="1" x14ac:dyDescent="0.2">
      <c r="A31" s="18"/>
      <c r="B31" s="55" t="s">
        <v>825</v>
      </c>
      <c r="C31" s="342"/>
      <c r="D31" s="343" t="s">
        <v>1037</v>
      </c>
      <c r="E31" s="390" t="s">
        <v>830</v>
      </c>
      <c r="F31" s="335">
        <v>4000</v>
      </c>
    </row>
    <row r="32" spans="1:7" ht="15" customHeight="1" x14ac:dyDescent="0.2">
      <c r="A32" s="18"/>
      <c r="B32" s="55" t="s">
        <v>826</v>
      </c>
      <c r="C32" s="342"/>
      <c r="D32" s="343" t="s">
        <v>974</v>
      </c>
      <c r="E32" s="390"/>
      <c r="F32" s="335">
        <v>4000</v>
      </c>
    </row>
    <row r="33" spans="1:7" ht="15" customHeight="1" x14ac:dyDescent="0.2">
      <c r="A33" s="18"/>
      <c r="B33" s="55" t="s">
        <v>242</v>
      </c>
      <c r="C33" s="342"/>
      <c r="D33" s="343" t="s">
        <v>1008</v>
      </c>
      <c r="E33" s="390"/>
      <c r="F33" s="335">
        <v>4000</v>
      </c>
    </row>
    <row r="34" spans="1:7" ht="15" customHeight="1" x14ac:dyDescent="0.2">
      <c r="A34" s="18"/>
      <c r="B34" s="55" t="s">
        <v>827</v>
      </c>
      <c r="C34" s="342"/>
      <c r="D34" s="343" t="s">
        <v>973</v>
      </c>
      <c r="E34" s="390"/>
      <c r="F34" s="335"/>
    </row>
    <row r="35" spans="1:7" ht="15" customHeight="1" x14ac:dyDescent="0.2">
      <c r="A35" s="18"/>
      <c r="B35" s="55" t="s">
        <v>293</v>
      </c>
      <c r="C35" s="342"/>
      <c r="D35" s="343" t="s">
        <v>421</v>
      </c>
      <c r="E35" s="390"/>
      <c r="F35" s="335"/>
    </row>
    <row r="36" spans="1:7" ht="15" customHeight="1" x14ac:dyDescent="0.2">
      <c r="A36" s="18"/>
      <c r="B36" s="55" t="s">
        <v>850</v>
      </c>
      <c r="C36" s="342"/>
      <c r="D36" s="343" t="s">
        <v>1054</v>
      </c>
      <c r="E36" s="390"/>
      <c r="F36" s="335"/>
    </row>
    <row r="37" spans="1:7" ht="15" customHeight="1" x14ac:dyDescent="0.2">
      <c r="A37" s="18"/>
      <c r="B37" s="55" t="s">
        <v>828</v>
      </c>
      <c r="C37" s="342"/>
      <c r="D37" s="343" t="s">
        <v>1006</v>
      </c>
      <c r="E37" s="390"/>
      <c r="F37" s="335"/>
      <c r="G37" s="15"/>
    </row>
    <row r="38" spans="1:7" ht="15" customHeight="1" x14ac:dyDescent="0.2">
      <c r="A38" s="18"/>
      <c r="B38" s="55" t="s">
        <v>263</v>
      </c>
      <c r="C38" s="342"/>
      <c r="D38" s="343" t="s">
        <v>524</v>
      </c>
      <c r="E38" s="333" t="s">
        <v>675</v>
      </c>
      <c r="F38" s="335"/>
      <c r="G38" s="15"/>
    </row>
    <row r="39" spans="1:7" ht="15" customHeight="1" x14ac:dyDescent="0.2">
      <c r="A39" s="18"/>
      <c r="B39" s="55" t="s">
        <v>1101</v>
      </c>
      <c r="C39" s="342"/>
      <c r="D39" s="343"/>
      <c r="E39" s="333"/>
      <c r="F39" s="335"/>
      <c r="G39" s="15"/>
    </row>
    <row r="40" spans="1:7" ht="15" customHeight="1" x14ac:dyDescent="0.2">
      <c r="A40" s="18"/>
      <c r="B40" s="55" t="s">
        <v>1101</v>
      </c>
      <c r="C40" s="342" t="s">
        <v>1101</v>
      </c>
      <c r="D40" s="343"/>
      <c r="E40" s="333"/>
      <c r="F40" s="335"/>
    </row>
    <row r="41" spans="1:7" ht="15" customHeight="1" x14ac:dyDescent="0.2">
      <c r="A41" s="18"/>
      <c r="B41" s="55" t="s">
        <v>1101</v>
      </c>
      <c r="C41" s="342" t="s">
        <v>1101</v>
      </c>
      <c r="D41" s="343"/>
      <c r="E41" s="333"/>
      <c r="F41" s="335"/>
      <c r="G41" s="15"/>
    </row>
    <row r="42" spans="1:7" ht="15" customHeight="1" x14ac:dyDescent="0.2">
      <c r="A42" s="18"/>
      <c r="B42" s="55" t="s">
        <v>1101</v>
      </c>
      <c r="C42" s="342" t="s">
        <v>1101</v>
      </c>
      <c r="D42" s="343"/>
      <c r="E42" s="333"/>
      <c r="F42" s="335"/>
      <c r="G42" s="15"/>
    </row>
    <row r="43" spans="1:7" ht="15" customHeight="1" x14ac:dyDescent="0.2">
      <c r="A43" s="18"/>
      <c r="B43" s="55" t="s">
        <v>1101</v>
      </c>
      <c r="C43" s="342" t="s">
        <v>1101</v>
      </c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 t="s">
        <v>1101</v>
      </c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 t="s">
        <v>1101</v>
      </c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302</v>
      </c>
      <c r="C49" s="340"/>
      <c r="D49" s="341" t="s">
        <v>564</v>
      </c>
      <c r="E49" s="332"/>
      <c r="F49" s="337"/>
    </row>
    <row r="50" spans="1:6" ht="15" customHeight="1" x14ac:dyDescent="0.2">
      <c r="A50" s="18"/>
      <c r="B50" s="55" t="s">
        <v>835</v>
      </c>
      <c r="C50" s="342"/>
      <c r="D50" s="343" t="s">
        <v>1078</v>
      </c>
      <c r="E50" s="333" t="s">
        <v>833</v>
      </c>
      <c r="F50" s="338"/>
    </row>
    <row r="51" spans="1:6" ht="15" customHeight="1" x14ac:dyDescent="0.2">
      <c r="A51" s="18"/>
      <c r="B51" s="55" t="s">
        <v>791</v>
      </c>
      <c r="C51" s="342"/>
      <c r="D51" s="343" t="s">
        <v>1077</v>
      </c>
      <c r="E51" s="333" t="s">
        <v>834</v>
      </c>
      <c r="F51" s="338"/>
    </row>
    <row r="52" spans="1:6" ht="15" customHeight="1" x14ac:dyDescent="0.2">
      <c r="A52" s="18"/>
      <c r="B52" s="55" t="s">
        <v>835</v>
      </c>
      <c r="C52" s="342"/>
      <c r="D52" s="343" t="s">
        <v>1078</v>
      </c>
      <c r="E52" s="333" t="s">
        <v>836</v>
      </c>
      <c r="F52" s="338"/>
    </row>
    <row r="53" spans="1:6" ht="15" customHeight="1" thickBot="1" x14ac:dyDescent="0.25">
      <c r="A53" s="18"/>
      <c r="B53" s="68" t="s">
        <v>1101</v>
      </c>
      <c r="C53" s="354" t="s">
        <v>1101</v>
      </c>
      <c r="D53" s="346"/>
      <c r="E53" s="339"/>
      <c r="F53" s="339"/>
    </row>
    <row r="54" spans="1:6" x14ac:dyDescent="0.2">
      <c r="A54" s="18"/>
      <c r="B54" s="29"/>
      <c r="C54" s="94"/>
      <c r="D54" s="94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x14ac:dyDescent="0.2">
      <c r="A57" s="18"/>
      <c r="B57" s="29"/>
      <c r="C57" s="94"/>
      <c r="D57" s="94"/>
    </row>
    <row r="58" spans="1:6" s="16" customFormat="1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5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14"/>
      <c r="C72" s="94"/>
      <c r="D72" s="94"/>
    </row>
    <row r="73" spans="1:4" s="16" customFormat="1" x14ac:dyDescent="0.2">
      <c r="A73" s="15"/>
      <c r="B73" s="29"/>
      <c r="C73" s="94"/>
      <c r="D73" s="94"/>
    </row>
    <row r="74" spans="1:4" s="16" customFormat="1" x14ac:dyDescent="0.2">
      <c r="A74" s="18"/>
      <c r="B74" s="29"/>
      <c r="C74" s="94"/>
      <c r="D74" s="94"/>
    </row>
    <row r="75" spans="1:4" s="16" customFormat="1" x14ac:dyDescent="0.2">
      <c r="A75" s="18"/>
      <c r="B75" s="14"/>
      <c r="C75" s="17"/>
      <c r="D75" s="17"/>
    </row>
    <row r="76" spans="1:4" s="16" customFormat="1" x14ac:dyDescent="0.2">
      <c r="A76" s="94"/>
      <c r="B76" s="14"/>
      <c r="C76" s="17"/>
      <c r="D76" s="17"/>
    </row>
    <row r="77" spans="1:4" s="16" customFormat="1" x14ac:dyDescent="0.2"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29"/>
      <c r="C82" s="94"/>
      <c r="D82" s="94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14"/>
      <c r="C87" s="17"/>
      <c r="D87" s="17"/>
    </row>
    <row r="88" spans="1:6" s="16" customFormat="1" x14ac:dyDescent="0.2">
      <c r="B88" s="14"/>
      <c r="C88" s="94"/>
      <c r="D88" s="94"/>
    </row>
    <row r="89" spans="1:6" s="16" customFormat="1" x14ac:dyDescent="0.2">
      <c r="B89" s="29"/>
      <c r="C89" s="94"/>
      <c r="D89" s="94"/>
    </row>
    <row r="90" spans="1:6" x14ac:dyDescent="0.2">
      <c r="A90" s="16"/>
      <c r="B90" s="16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7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6"/>
      <c r="E106" s="17"/>
      <c r="F106" s="17"/>
    </row>
    <row r="107" spans="2:6" x14ac:dyDescent="0.2">
      <c r="B107" s="16"/>
      <c r="E107" s="17"/>
      <c r="F107" s="17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</sheetData>
  <sheetProtection algorithmName="SHA-512" hashValue="vQzux9hwWnArjXeaSIyuQyP+4f3yUzXEs8DJwOZzGUh1p1H6bPhAd+HSuTk5IoFzpVikvdbfJ1leg4A1I9ySrQ==" saltValue="SNgqws2ZDi5guUnAN6oKOA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8">
    <pageSetUpPr fitToPage="1"/>
  </sheetPr>
  <dimension ref="A1:G338"/>
  <sheetViews>
    <sheetView showGridLines="0" showRowColHeaders="0" workbookViewId="0"/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71093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 t="s">
        <v>641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357</v>
      </c>
    </row>
    <row r="10" spans="1:7" x14ac:dyDescent="0.2">
      <c r="B10" s="92" t="s">
        <v>1128</v>
      </c>
    </row>
    <row r="11" spans="1:7" x14ac:dyDescent="0.2">
      <c r="B11" s="92" t="s">
        <v>1141</v>
      </c>
    </row>
    <row r="12" spans="1:7" x14ac:dyDescent="0.2">
      <c r="B12" s="92" t="s">
        <v>1142</v>
      </c>
    </row>
    <row r="13" spans="1:7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464</v>
      </c>
      <c r="E16" s="332"/>
      <c r="F16" s="317"/>
      <c r="G16" s="15"/>
    </row>
    <row r="17" spans="1:7" ht="15" customHeight="1" x14ac:dyDescent="0.2">
      <c r="A17" s="18"/>
      <c r="B17" s="55" t="s">
        <v>263</v>
      </c>
      <c r="C17" s="342"/>
      <c r="D17" s="343" t="s">
        <v>386</v>
      </c>
      <c r="E17" s="333" t="s">
        <v>813</v>
      </c>
      <c r="F17" s="335">
        <v>8000</v>
      </c>
      <c r="G17" s="15"/>
    </row>
    <row r="18" spans="1:7" ht="15" customHeight="1" x14ac:dyDescent="0.2">
      <c r="A18" s="18"/>
      <c r="B18" s="55" t="s">
        <v>244</v>
      </c>
      <c r="C18" s="342"/>
      <c r="D18" s="343" t="s">
        <v>463</v>
      </c>
      <c r="E18" s="403"/>
      <c r="F18" s="338"/>
    </row>
    <row r="19" spans="1:7" ht="15" customHeight="1" x14ac:dyDescent="0.2">
      <c r="A19" s="18"/>
      <c r="B19" s="55" t="s">
        <v>253</v>
      </c>
      <c r="C19" s="342"/>
      <c r="D19" s="343" t="s">
        <v>379</v>
      </c>
      <c r="E19" s="402" t="s">
        <v>1121</v>
      </c>
      <c r="F19" s="338"/>
    </row>
    <row r="20" spans="1:7" ht="15" customHeight="1" x14ac:dyDescent="0.2">
      <c r="A20" s="18"/>
      <c r="B20" s="55" t="s">
        <v>253</v>
      </c>
      <c r="C20" s="342"/>
      <c r="D20" s="343" t="s">
        <v>380</v>
      </c>
      <c r="E20" s="402" t="s">
        <v>1112</v>
      </c>
      <c r="F20" s="338"/>
    </row>
    <row r="21" spans="1:7" ht="15" customHeight="1" thickBot="1" x14ac:dyDescent="0.25">
      <c r="A21" s="18"/>
      <c r="B21" s="68" t="s">
        <v>1101</v>
      </c>
      <c r="C21" s="354" t="s">
        <v>1101</v>
      </c>
      <c r="D21" s="345"/>
      <c r="E21" s="334"/>
      <c r="F21" s="339"/>
    </row>
    <row r="22" spans="1:7" ht="15" customHeight="1" x14ac:dyDescent="0.2">
      <c r="A22" s="18"/>
      <c r="B22" s="29"/>
      <c r="C22" s="94"/>
      <c r="D22" s="94"/>
    </row>
    <row r="23" spans="1:7" ht="15" customHeight="1" thickBot="1" x14ac:dyDescent="0.25">
      <c r="A23" s="18"/>
      <c r="B23" s="514" t="s">
        <v>245</v>
      </c>
      <c r="C23" s="515"/>
      <c r="D23" s="515"/>
      <c r="E23" s="515"/>
      <c r="F23" s="515"/>
    </row>
    <row r="24" spans="1:7" ht="15" customHeight="1" thickBot="1" x14ac:dyDescent="0.25">
      <c r="A24" s="18"/>
      <c r="B24" s="22" t="s">
        <v>236</v>
      </c>
      <c r="C24" s="23"/>
      <c r="D24" s="23" t="s">
        <v>597</v>
      </c>
      <c r="E24" s="23" t="s">
        <v>237</v>
      </c>
      <c r="F24" s="24" t="s">
        <v>238</v>
      </c>
    </row>
    <row r="25" spans="1:7" ht="15" customHeight="1" x14ac:dyDescent="0.2">
      <c r="A25" s="18"/>
      <c r="B25" s="83" t="s">
        <v>240</v>
      </c>
      <c r="C25" s="340"/>
      <c r="D25" s="341" t="s">
        <v>576</v>
      </c>
      <c r="E25" s="332"/>
      <c r="F25" s="317">
        <v>2000</v>
      </c>
    </row>
    <row r="26" spans="1:7" ht="15" customHeight="1" x14ac:dyDescent="0.2">
      <c r="A26" s="18"/>
      <c r="B26" s="55" t="s">
        <v>241</v>
      </c>
      <c r="C26" s="342"/>
      <c r="D26" s="343" t="s">
        <v>536</v>
      </c>
      <c r="E26" s="333"/>
      <c r="F26" s="335">
        <v>2000</v>
      </c>
    </row>
    <row r="27" spans="1:7" ht="15" customHeight="1" x14ac:dyDescent="0.2">
      <c r="A27" s="18"/>
      <c r="B27" s="55" t="s">
        <v>242</v>
      </c>
      <c r="C27" s="342"/>
      <c r="D27" s="343" t="s">
        <v>537</v>
      </c>
      <c r="E27" s="333"/>
      <c r="F27" s="335">
        <v>4000</v>
      </c>
    </row>
    <row r="28" spans="1:7" ht="15" customHeight="1" x14ac:dyDescent="0.2">
      <c r="A28" s="18"/>
      <c r="B28" s="55" t="s">
        <v>249</v>
      </c>
      <c r="C28" s="342"/>
      <c r="D28" s="343" t="s">
        <v>512</v>
      </c>
      <c r="E28" s="333"/>
      <c r="F28" s="335">
        <v>8000</v>
      </c>
    </row>
    <row r="29" spans="1:7" ht="15" customHeight="1" x14ac:dyDescent="0.2">
      <c r="A29" s="18"/>
      <c r="B29" s="55" t="s">
        <v>250</v>
      </c>
      <c r="C29" s="342"/>
      <c r="D29" s="343" t="s">
        <v>557</v>
      </c>
      <c r="E29" s="333" t="s">
        <v>1125</v>
      </c>
      <c r="F29" s="335">
        <v>8000</v>
      </c>
    </row>
    <row r="30" spans="1:7" ht="15" customHeight="1" x14ac:dyDescent="0.2">
      <c r="A30" s="18"/>
      <c r="B30" s="55" t="s">
        <v>250</v>
      </c>
      <c r="C30" s="342"/>
      <c r="D30" s="343" t="s">
        <v>519</v>
      </c>
      <c r="E30" s="333" t="s">
        <v>1126</v>
      </c>
      <c r="F30" s="335">
        <v>8000</v>
      </c>
    </row>
    <row r="31" spans="1:7" ht="15" customHeight="1" x14ac:dyDescent="0.2">
      <c r="A31" s="18"/>
      <c r="B31" s="55" t="s">
        <v>614</v>
      </c>
      <c r="C31" s="342"/>
      <c r="D31" s="343" t="s">
        <v>388</v>
      </c>
      <c r="E31" s="333" t="s">
        <v>812</v>
      </c>
      <c r="F31" s="338"/>
    </row>
    <row r="32" spans="1:7" ht="15" customHeight="1" x14ac:dyDescent="0.2">
      <c r="A32" s="18"/>
      <c r="B32" s="55" t="s">
        <v>263</v>
      </c>
      <c r="C32" s="342"/>
      <c r="D32" s="343" t="s">
        <v>386</v>
      </c>
      <c r="E32" s="333" t="s">
        <v>813</v>
      </c>
      <c r="F32" s="338"/>
      <c r="G32" s="15"/>
    </row>
    <row r="33" spans="1:7" ht="15" customHeight="1" x14ac:dyDescent="0.2">
      <c r="A33" s="18"/>
      <c r="B33" s="55" t="s">
        <v>263</v>
      </c>
      <c r="C33" s="342"/>
      <c r="D33" s="343" t="s">
        <v>402</v>
      </c>
      <c r="E33" s="333" t="s">
        <v>674</v>
      </c>
      <c r="F33" s="338"/>
      <c r="G33" s="15"/>
    </row>
    <row r="34" spans="1:7" ht="15" customHeight="1" x14ac:dyDescent="0.2">
      <c r="A34" s="18"/>
      <c r="B34" s="55" t="s">
        <v>263</v>
      </c>
      <c r="C34" s="342"/>
      <c r="D34" s="343" t="s">
        <v>524</v>
      </c>
      <c r="E34" s="333" t="s">
        <v>675</v>
      </c>
      <c r="F34" s="338"/>
      <c r="G34" s="15"/>
    </row>
    <row r="35" spans="1:7" ht="15" customHeight="1" x14ac:dyDescent="0.2">
      <c r="A35" s="18"/>
      <c r="B35" s="55" t="s">
        <v>251</v>
      </c>
      <c r="C35" s="342"/>
      <c r="D35" s="343" t="s">
        <v>541</v>
      </c>
      <c r="E35" s="333"/>
      <c r="F35" s="335">
        <v>8000</v>
      </c>
      <c r="G35" s="15"/>
    </row>
    <row r="36" spans="1:7" ht="15" customHeight="1" thickBot="1" x14ac:dyDescent="0.25">
      <c r="A36" s="18"/>
      <c r="B36" s="68" t="s">
        <v>1101</v>
      </c>
      <c r="C36" s="354" t="s">
        <v>1101</v>
      </c>
      <c r="D36" s="344"/>
      <c r="E36" s="339"/>
      <c r="F36" s="339"/>
      <c r="G36" s="15"/>
    </row>
    <row r="37" spans="1:7" ht="15" customHeight="1" x14ac:dyDescent="0.2">
      <c r="A37" s="18"/>
      <c r="B37" s="32"/>
      <c r="C37" s="32"/>
      <c r="D37" s="32"/>
      <c r="G37" s="15"/>
    </row>
    <row r="38" spans="1:7" ht="15" customHeight="1" thickBot="1" x14ac:dyDescent="0.25">
      <c r="A38" s="18"/>
      <c r="B38" s="514" t="s">
        <v>252</v>
      </c>
      <c r="C38" s="515"/>
      <c r="D38" s="515"/>
      <c r="E38" s="515"/>
      <c r="F38" s="515"/>
    </row>
    <row r="39" spans="1:7" ht="15" customHeight="1" thickBot="1" x14ac:dyDescent="0.25">
      <c r="A39" s="18"/>
      <c r="B39" s="22" t="s">
        <v>236</v>
      </c>
      <c r="C39" s="23" t="s">
        <v>598</v>
      </c>
      <c r="D39" s="23" t="s">
        <v>597</v>
      </c>
      <c r="E39" s="23" t="s">
        <v>237</v>
      </c>
      <c r="F39" s="24" t="s">
        <v>238</v>
      </c>
    </row>
    <row r="40" spans="1:7" ht="15" customHeight="1" x14ac:dyDescent="0.2">
      <c r="A40" s="18"/>
      <c r="B40" s="83" t="s">
        <v>302</v>
      </c>
      <c r="C40" s="340" t="s">
        <v>1143</v>
      </c>
      <c r="D40" s="341" t="s">
        <v>564</v>
      </c>
      <c r="E40" s="332"/>
      <c r="F40" s="337"/>
    </row>
    <row r="41" spans="1:7" ht="15" customHeight="1" x14ac:dyDescent="0.2">
      <c r="A41" s="18"/>
      <c r="B41" s="55" t="s">
        <v>355</v>
      </c>
      <c r="C41" s="342" t="s">
        <v>1144</v>
      </c>
      <c r="D41" s="343" t="s">
        <v>574</v>
      </c>
      <c r="E41" s="333"/>
      <c r="F41" s="338"/>
    </row>
    <row r="42" spans="1:7" ht="15" customHeight="1" x14ac:dyDescent="0.2">
      <c r="A42" s="18"/>
      <c r="B42" s="55" t="s">
        <v>363</v>
      </c>
      <c r="C42" s="342" t="s">
        <v>1127</v>
      </c>
      <c r="D42" s="343" t="s">
        <v>514</v>
      </c>
      <c r="E42" s="333"/>
      <c r="F42" s="338"/>
    </row>
    <row r="43" spans="1:7" ht="15" customHeight="1" thickBot="1" x14ac:dyDescent="0.25">
      <c r="A43" s="18"/>
      <c r="B43" s="68" t="s">
        <v>1101</v>
      </c>
      <c r="C43" s="354" t="s">
        <v>1101</v>
      </c>
      <c r="D43" s="346"/>
      <c r="E43" s="339"/>
      <c r="F43" s="339"/>
    </row>
    <row r="44" spans="1:7" x14ac:dyDescent="0.2">
      <c r="A44" s="18"/>
      <c r="B44" s="29"/>
      <c r="C44" s="94"/>
      <c r="D44" s="94"/>
    </row>
    <row r="45" spans="1:7" x14ac:dyDescent="0.2">
      <c r="A45" s="18"/>
      <c r="B45" s="29"/>
      <c r="C45" s="94"/>
      <c r="D45" s="94"/>
    </row>
    <row r="46" spans="1:7" x14ac:dyDescent="0.2">
      <c r="A46" s="18"/>
      <c r="B46" s="29"/>
      <c r="C46" s="94"/>
      <c r="D46" s="94"/>
    </row>
    <row r="47" spans="1:7" x14ac:dyDescent="0.2">
      <c r="A47" s="18"/>
      <c r="B47" s="29"/>
      <c r="C47" s="94"/>
      <c r="D47" s="94"/>
    </row>
    <row r="48" spans="1:7" x14ac:dyDescent="0.2">
      <c r="A48" s="18"/>
      <c r="B48" s="29"/>
      <c r="C48" s="94"/>
      <c r="D48" s="94"/>
    </row>
    <row r="49" spans="1:4" x14ac:dyDescent="0.2">
      <c r="A49" s="18"/>
      <c r="B49" s="29"/>
      <c r="C49" s="94"/>
      <c r="D49" s="94"/>
    </row>
    <row r="50" spans="1:4" x14ac:dyDescent="0.2">
      <c r="A50" s="18"/>
      <c r="B50" s="29"/>
      <c r="C50" s="94"/>
      <c r="D50" s="94"/>
    </row>
    <row r="51" spans="1:4" x14ac:dyDescent="0.2">
      <c r="A51" s="18"/>
      <c r="B51" s="29"/>
      <c r="C51" s="94"/>
      <c r="D51" s="94"/>
    </row>
    <row r="52" spans="1:4" x14ac:dyDescent="0.2">
      <c r="A52" s="18"/>
      <c r="B52" s="29"/>
      <c r="C52" s="94"/>
      <c r="D52" s="94"/>
    </row>
    <row r="53" spans="1:4" x14ac:dyDescent="0.2">
      <c r="A53" s="18"/>
      <c r="B53" s="29"/>
      <c r="C53" s="94"/>
      <c r="D53" s="94"/>
    </row>
    <row r="54" spans="1:4" x14ac:dyDescent="0.2">
      <c r="A54" s="18"/>
      <c r="B54" s="29"/>
      <c r="C54" s="94"/>
      <c r="D54" s="94"/>
    </row>
    <row r="55" spans="1:4" x14ac:dyDescent="0.2">
      <c r="A55" s="18"/>
      <c r="B55" s="29"/>
      <c r="C55" s="94"/>
      <c r="D55" s="94"/>
    </row>
    <row r="56" spans="1:4" x14ac:dyDescent="0.2">
      <c r="B56" s="29"/>
      <c r="C56" s="94"/>
      <c r="D56" s="94"/>
    </row>
    <row r="57" spans="1:4" x14ac:dyDescent="0.2">
      <c r="B57" s="29"/>
      <c r="C57" s="94"/>
      <c r="D57" s="94"/>
    </row>
    <row r="58" spans="1:4" x14ac:dyDescent="0.2">
      <c r="B58" s="29"/>
      <c r="C58" s="94"/>
      <c r="D58" s="94"/>
    </row>
    <row r="59" spans="1:4" x14ac:dyDescent="0.2">
      <c r="B59" s="29"/>
      <c r="C59" s="94"/>
      <c r="D59" s="94"/>
    </row>
    <row r="60" spans="1:4" x14ac:dyDescent="0.2">
      <c r="B60" s="29"/>
      <c r="C60" s="94"/>
      <c r="D60" s="94"/>
    </row>
    <row r="61" spans="1:4" x14ac:dyDescent="0.2">
      <c r="B61" s="29"/>
      <c r="C61" s="94"/>
      <c r="D61" s="94"/>
    </row>
    <row r="62" spans="1:4" x14ac:dyDescent="0.2">
      <c r="B62" s="29"/>
      <c r="C62" s="94"/>
      <c r="D62" s="94"/>
    </row>
    <row r="63" spans="1:4" x14ac:dyDescent="0.2">
      <c r="B63" s="29"/>
      <c r="C63" s="94"/>
      <c r="D63" s="94"/>
    </row>
    <row r="64" spans="1:4" x14ac:dyDescent="0.2">
      <c r="C64" s="94"/>
      <c r="D64" s="94"/>
    </row>
    <row r="65" spans="1:4" x14ac:dyDescent="0.2">
      <c r="B65" s="29"/>
      <c r="C65" s="94"/>
      <c r="D65" s="94"/>
    </row>
    <row r="66" spans="1:4" x14ac:dyDescent="0.2">
      <c r="A66" s="18"/>
      <c r="B66" s="29"/>
      <c r="C66" s="94"/>
      <c r="D66" s="94"/>
    </row>
    <row r="67" spans="1:4" x14ac:dyDescent="0.2">
      <c r="A67" s="18"/>
    </row>
    <row r="68" spans="1:4" x14ac:dyDescent="0.2">
      <c r="A68" s="94"/>
    </row>
    <row r="69" spans="1:4" x14ac:dyDescent="0.2">
      <c r="A69" s="16"/>
    </row>
    <row r="70" spans="1:4" x14ac:dyDescent="0.2">
      <c r="A70" s="16"/>
    </row>
    <row r="71" spans="1:4" x14ac:dyDescent="0.2">
      <c r="A71" s="16"/>
    </row>
    <row r="72" spans="1:4" x14ac:dyDescent="0.2">
      <c r="A72" s="16"/>
    </row>
    <row r="73" spans="1:4" x14ac:dyDescent="0.2">
      <c r="A73" s="16"/>
    </row>
    <row r="74" spans="1:4" x14ac:dyDescent="0.2">
      <c r="A74" s="16"/>
      <c r="B74" s="29"/>
      <c r="C74" s="94"/>
      <c r="D74" s="94"/>
    </row>
    <row r="75" spans="1:4" x14ac:dyDescent="0.2">
      <c r="A75" s="16"/>
      <c r="B75" s="29"/>
      <c r="C75" s="94"/>
      <c r="D75" s="94"/>
    </row>
    <row r="76" spans="1:4" x14ac:dyDescent="0.2">
      <c r="A76" s="16"/>
      <c r="B76" s="29"/>
      <c r="C76" s="94"/>
      <c r="D76" s="94"/>
    </row>
    <row r="77" spans="1:4" x14ac:dyDescent="0.2">
      <c r="A77" s="16"/>
      <c r="B77" s="29"/>
      <c r="C77" s="94"/>
      <c r="D77" s="94"/>
    </row>
    <row r="78" spans="1:4" x14ac:dyDescent="0.2">
      <c r="A78" s="16"/>
      <c r="B78" s="29"/>
      <c r="C78" s="94"/>
      <c r="D78" s="94"/>
    </row>
    <row r="79" spans="1:4" x14ac:dyDescent="0.2">
      <c r="A79" s="16"/>
    </row>
    <row r="80" spans="1:4" x14ac:dyDescent="0.2">
      <c r="A80" s="16"/>
      <c r="C80" s="94"/>
      <c r="D80" s="94"/>
    </row>
    <row r="81" spans="1:6" x14ac:dyDescent="0.2">
      <c r="A81" s="16"/>
      <c r="B81" s="29"/>
      <c r="C81" s="94"/>
      <c r="D81" s="94"/>
    </row>
    <row r="82" spans="1:6" x14ac:dyDescent="0.2">
      <c r="A82" s="16"/>
      <c r="B82" s="16"/>
      <c r="E82" s="17"/>
      <c r="F82" s="17"/>
    </row>
    <row r="83" spans="1:6" x14ac:dyDescent="0.2">
      <c r="A83" s="16"/>
      <c r="B83" s="17"/>
      <c r="E83" s="17"/>
      <c r="F83" s="17"/>
    </row>
    <row r="84" spans="1:6" x14ac:dyDescent="0.2">
      <c r="A84" s="17"/>
      <c r="B84" s="17"/>
      <c r="E84" s="17"/>
      <c r="F84" s="17"/>
    </row>
    <row r="85" spans="1:6" x14ac:dyDescent="0.2">
      <c r="A85" s="17"/>
      <c r="B85" s="17"/>
      <c r="E85" s="17"/>
      <c r="F85" s="17"/>
    </row>
    <row r="86" spans="1:6" x14ac:dyDescent="0.2">
      <c r="B86" s="17"/>
      <c r="E86" s="17"/>
      <c r="F86" s="17"/>
    </row>
    <row r="87" spans="1:6" x14ac:dyDescent="0.2">
      <c r="B87" s="17"/>
      <c r="E87" s="17"/>
      <c r="F87" s="17"/>
    </row>
    <row r="88" spans="1:6" x14ac:dyDescent="0.2">
      <c r="B88" s="17"/>
      <c r="E88" s="17"/>
      <c r="F88" s="17"/>
    </row>
    <row r="89" spans="1:6" x14ac:dyDescent="0.2">
      <c r="B89" s="17"/>
      <c r="E89" s="17"/>
      <c r="F89" s="17"/>
    </row>
    <row r="90" spans="1:6" x14ac:dyDescent="0.2">
      <c r="B90" s="17"/>
      <c r="E90" s="17"/>
      <c r="F90" s="17"/>
    </row>
    <row r="91" spans="1:6" x14ac:dyDescent="0.2">
      <c r="B91" s="17"/>
      <c r="E91" s="17"/>
      <c r="F91" s="17"/>
    </row>
    <row r="92" spans="1:6" x14ac:dyDescent="0.2"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6"/>
      <c r="E98" s="17"/>
      <c r="F98" s="17"/>
    </row>
    <row r="99" spans="2:6" x14ac:dyDescent="0.2">
      <c r="B99" s="16"/>
      <c r="E99" s="17"/>
      <c r="F99" s="17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</sheetData>
  <sheetProtection algorithmName="SHA-512" hashValue="Ggn8FswBfMlhH2yrLs8oQ5vab0zEmxEwzyj7n6pSCeEwtl4dOLlf5CA1hYyuHctk73/Pb7h0pfPpG8cNzPmB5w==" saltValue="XzozWc32GEt8I0talhUQ0Q==" spinCount="100000" sheet="1" objects="1" scenarios="1"/>
  <mergeCells count="4">
    <mergeCell ref="B14:F14"/>
    <mergeCell ref="B23:F23"/>
    <mergeCell ref="B38:F38"/>
    <mergeCell ref="F3:F5"/>
  </mergeCells>
  <printOptions horizontalCentered="1"/>
  <pageMargins left="0" right="0" top="1.1811023622047245" bottom="0" header="0.31496062992125984" footer="0.31496062992125984"/>
  <pageSetup paperSize="9" scale="84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BD21-D5AC-4315-82C5-134BF17EDA81}">
  <sheetPr codeName="Planilha63"/>
  <dimension ref="A1:G345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0.140625" style="17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59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s="39" customFormat="1" ht="22.5" customHeight="1" thickBot="1" x14ac:dyDescent="0.3">
      <c r="A9" s="36"/>
      <c r="B9" s="401" t="s">
        <v>844</v>
      </c>
      <c r="E9" s="37"/>
      <c r="F9" s="37"/>
    </row>
    <row r="10" spans="1:7" s="39" customFormat="1" ht="15" customHeight="1" x14ac:dyDescent="0.25">
      <c r="A10" s="36"/>
      <c r="B10" s="319" t="s">
        <v>844</v>
      </c>
      <c r="E10" s="37"/>
      <c r="F10" s="37"/>
    </row>
    <row r="11" spans="1:7" s="39" customFormat="1" ht="15" customHeight="1" x14ac:dyDescent="0.25">
      <c r="A11" s="36"/>
      <c r="B11" s="95" t="s">
        <v>1395</v>
      </c>
      <c r="E11" s="37"/>
      <c r="F11" s="37"/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258</v>
      </c>
      <c r="C16" s="340"/>
      <c r="D16" s="341" t="s">
        <v>604</v>
      </c>
      <c r="E16" s="388" t="s">
        <v>838</v>
      </c>
      <c r="F16" s="317"/>
      <c r="G16" s="15"/>
    </row>
    <row r="17" spans="1:7" ht="15" customHeight="1" x14ac:dyDescent="0.2">
      <c r="A17" s="18"/>
      <c r="B17" s="55" t="s">
        <v>301</v>
      </c>
      <c r="C17" s="342"/>
      <c r="D17" s="343" t="s">
        <v>501</v>
      </c>
      <c r="E17" s="390" t="s">
        <v>766</v>
      </c>
      <c r="F17" s="335"/>
      <c r="G17" s="15"/>
    </row>
    <row r="18" spans="1:7" ht="15" customHeight="1" x14ac:dyDescent="0.2">
      <c r="A18" s="18"/>
      <c r="B18" s="55" t="s">
        <v>793</v>
      </c>
      <c r="C18" s="342"/>
      <c r="D18" s="343" t="s">
        <v>1064</v>
      </c>
      <c r="E18" s="390"/>
      <c r="F18" s="335"/>
    </row>
    <row r="19" spans="1:7" ht="15" customHeight="1" x14ac:dyDescent="0.2">
      <c r="A19" s="18"/>
      <c r="B19" s="55" t="s">
        <v>1101</v>
      </c>
      <c r="C19" s="342" t="s">
        <v>1101</v>
      </c>
      <c r="D19" s="343"/>
      <c r="E19" s="390"/>
      <c r="F19" s="335"/>
    </row>
    <row r="20" spans="1:7" ht="15" customHeight="1" x14ac:dyDescent="0.2">
      <c r="A20" s="18"/>
      <c r="B20" s="55" t="s">
        <v>1101</v>
      </c>
      <c r="C20" s="342" t="s">
        <v>1101</v>
      </c>
      <c r="D20" s="343"/>
      <c r="E20" s="390"/>
      <c r="F20" s="335"/>
    </row>
    <row r="21" spans="1:7" ht="15" customHeight="1" x14ac:dyDescent="0.2">
      <c r="A21" s="18"/>
      <c r="B21" s="55" t="s">
        <v>1101</v>
      </c>
      <c r="C21" s="342" t="s">
        <v>1101</v>
      </c>
      <c r="D21" s="391"/>
      <c r="E21" s="390"/>
      <c r="F21" s="335"/>
    </row>
    <row r="22" spans="1:7" ht="15" customHeight="1" x14ac:dyDescent="0.2">
      <c r="A22" s="18"/>
      <c r="B22" s="55" t="s">
        <v>1101</v>
      </c>
      <c r="C22" s="342" t="s">
        <v>1101</v>
      </c>
      <c r="D22" s="404"/>
      <c r="E22" s="390"/>
      <c r="F22" s="338"/>
    </row>
    <row r="23" spans="1:7" ht="15" customHeight="1" x14ac:dyDescent="0.2">
      <c r="A23" s="18"/>
      <c r="B23" s="55" t="s">
        <v>1101</v>
      </c>
      <c r="C23" s="342" t="s">
        <v>1101</v>
      </c>
      <c r="D23" s="318"/>
      <c r="E23" s="390"/>
      <c r="F23" s="338"/>
    </row>
    <row r="24" spans="1:7" ht="15" customHeight="1" x14ac:dyDescent="0.2">
      <c r="A24" s="18"/>
      <c r="B24" s="55" t="s">
        <v>1101</v>
      </c>
      <c r="C24" s="342" t="s">
        <v>1101</v>
      </c>
      <c r="D24" s="343"/>
      <c r="E24" s="402"/>
      <c r="F24" s="338"/>
    </row>
    <row r="25" spans="1:7" ht="15" customHeight="1" x14ac:dyDescent="0.2">
      <c r="A25" s="18"/>
      <c r="B25" s="55" t="s">
        <v>1101</v>
      </c>
      <c r="C25" s="342" t="s">
        <v>1101</v>
      </c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 t="s">
        <v>1101</v>
      </c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240</v>
      </c>
      <c r="C30" s="340"/>
      <c r="D30" s="341" t="s">
        <v>1009</v>
      </c>
      <c r="E30" s="388"/>
      <c r="F30" s="317">
        <v>4000</v>
      </c>
    </row>
    <row r="31" spans="1:7" ht="15" customHeight="1" x14ac:dyDescent="0.2">
      <c r="A31" s="18"/>
      <c r="B31" s="55" t="s">
        <v>241</v>
      </c>
      <c r="C31" s="342"/>
      <c r="D31" s="343" t="s">
        <v>493</v>
      </c>
      <c r="E31" s="390"/>
      <c r="F31" s="335">
        <v>4000</v>
      </c>
    </row>
    <row r="32" spans="1:7" ht="15" customHeight="1" x14ac:dyDescent="0.2">
      <c r="A32" s="18"/>
      <c r="B32" s="55" t="s">
        <v>242</v>
      </c>
      <c r="C32" s="342"/>
      <c r="D32" s="343" t="s">
        <v>989</v>
      </c>
      <c r="E32" s="390" t="s">
        <v>839</v>
      </c>
      <c r="F32" s="335">
        <v>4000</v>
      </c>
    </row>
    <row r="33" spans="1:7" ht="15" customHeight="1" x14ac:dyDescent="0.2">
      <c r="A33" s="18"/>
      <c r="B33" s="55" t="s">
        <v>332</v>
      </c>
      <c r="C33" s="342"/>
      <c r="D33" s="343" t="s">
        <v>535</v>
      </c>
      <c r="E33" s="390" t="s">
        <v>840</v>
      </c>
      <c r="F33" s="335">
        <v>4000</v>
      </c>
    </row>
    <row r="34" spans="1:7" ht="15" customHeight="1" x14ac:dyDescent="0.2">
      <c r="A34" s="18"/>
      <c r="B34" s="55" t="s">
        <v>293</v>
      </c>
      <c r="C34" s="342"/>
      <c r="D34" s="343" t="s">
        <v>421</v>
      </c>
      <c r="E34" s="390"/>
      <c r="F34" s="335">
        <v>4000</v>
      </c>
    </row>
    <row r="35" spans="1:7" ht="15" customHeight="1" x14ac:dyDescent="0.2">
      <c r="A35" s="18"/>
      <c r="B35" s="55" t="s">
        <v>263</v>
      </c>
      <c r="C35" s="342"/>
      <c r="D35" s="343" t="s">
        <v>524</v>
      </c>
      <c r="E35" s="390" t="s">
        <v>675</v>
      </c>
      <c r="F35" s="335">
        <v>4000</v>
      </c>
    </row>
    <row r="36" spans="1:7" ht="15" customHeight="1" x14ac:dyDescent="0.2">
      <c r="A36" s="18"/>
      <c r="B36" s="55" t="s">
        <v>1101</v>
      </c>
      <c r="C36" s="342" t="s">
        <v>1101</v>
      </c>
      <c r="D36" s="391"/>
      <c r="E36" s="390"/>
      <c r="F36" s="335"/>
    </row>
    <row r="37" spans="1:7" ht="15" customHeight="1" x14ac:dyDescent="0.2">
      <c r="A37" s="18"/>
      <c r="B37" s="55" t="s">
        <v>1101</v>
      </c>
      <c r="C37" s="342" t="s">
        <v>1101</v>
      </c>
      <c r="D37" s="404"/>
      <c r="E37" s="390"/>
      <c r="F37" s="335"/>
      <c r="G37" s="15"/>
    </row>
    <row r="38" spans="1:7" ht="15" customHeight="1" x14ac:dyDescent="0.2">
      <c r="A38" s="18"/>
      <c r="B38" s="55" t="s">
        <v>1101</v>
      </c>
      <c r="C38" s="342" t="s">
        <v>1101</v>
      </c>
      <c r="D38" s="343"/>
      <c r="E38" s="333"/>
      <c r="F38" s="335"/>
      <c r="G38" s="15"/>
    </row>
    <row r="39" spans="1:7" ht="15" customHeight="1" x14ac:dyDescent="0.2">
      <c r="A39" s="18"/>
      <c r="B39" s="55" t="s">
        <v>1101</v>
      </c>
      <c r="C39" s="342" t="s">
        <v>1101</v>
      </c>
      <c r="D39" s="343"/>
      <c r="E39" s="333"/>
      <c r="F39" s="335"/>
      <c r="G39" s="15"/>
    </row>
    <row r="40" spans="1:7" ht="15" customHeight="1" x14ac:dyDescent="0.2">
      <c r="A40" s="18"/>
      <c r="B40" s="55" t="s">
        <v>1101</v>
      </c>
      <c r="C40" s="342" t="s">
        <v>1101</v>
      </c>
      <c r="D40" s="343"/>
      <c r="E40" s="333"/>
      <c r="F40" s="335"/>
    </row>
    <row r="41" spans="1:7" ht="15" customHeight="1" x14ac:dyDescent="0.2">
      <c r="A41" s="18"/>
      <c r="B41" s="55" t="s">
        <v>1101</v>
      </c>
      <c r="C41" s="342" t="s">
        <v>1101</v>
      </c>
      <c r="D41" s="343"/>
      <c r="E41" s="333"/>
      <c r="F41" s="335"/>
      <c r="G41" s="15"/>
    </row>
    <row r="42" spans="1:7" ht="15" customHeight="1" x14ac:dyDescent="0.2">
      <c r="A42" s="18"/>
      <c r="B42" s="55" t="s">
        <v>1101</v>
      </c>
      <c r="C42" s="342" t="s">
        <v>1101</v>
      </c>
      <c r="D42" s="343"/>
      <c r="E42" s="333"/>
      <c r="F42" s="335"/>
      <c r="G42" s="15"/>
    </row>
    <row r="43" spans="1:7" ht="15" customHeight="1" x14ac:dyDescent="0.2">
      <c r="A43" s="18"/>
      <c r="B43" s="55" t="s">
        <v>1101</v>
      </c>
      <c r="C43" s="342" t="s">
        <v>1101</v>
      </c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 t="s">
        <v>1101</v>
      </c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 t="s">
        <v>1101</v>
      </c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302</v>
      </c>
      <c r="C49" s="340"/>
      <c r="D49" s="341" t="s">
        <v>564</v>
      </c>
      <c r="E49" s="332"/>
      <c r="F49" s="337"/>
    </row>
    <row r="50" spans="1:6" ht="15" customHeight="1" x14ac:dyDescent="0.2">
      <c r="A50" s="18"/>
      <c r="B50" s="55" t="s">
        <v>941</v>
      </c>
      <c r="C50" s="342"/>
      <c r="D50" s="343" t="s">
        <v>1044</v>
      </c>
      <c r="E50" s="333" t="s">
        <v>841</v>
      </c>
      <c r="F50" s="338"/>
    </row>
    <row r="51" spans="1:6" ht="15" customHeight="1" x14ac:dyDescent="0.2">
      <c r="A51" s="18"/>
      <c r="B51" s="55" t="s">
        <v>941</v>
      </c>
      <c r="C51" s="342"/>
      <c r="D51" s="343" t="s">
        <v>944</v>
      </c>
      <c r="E51" s="333" t="s">
        <v>842</v>
      </c>
      <c r="F51" s="338"/>
    </row>
    <row r="52" spans="1:6" ht="15" customHeight="1" x14ac:dyDescent="0.2">
      <c r="A52" s="18"/>
      <c r="B52" s="55" t="s">
        <v>835</v>
      </c>
      <c r="C52" s="342"/>
      <c r="D52" s="343" t="s">
        <v>716</v>
      </c>
      <c r="E52" s="333" t="s">
        <v>843</v>
      </c>
      <c r="F52" s="338"/>
    </row>
    <row r="53" spans="1:6" ht="15" customHeight="1" thickBot="1" x14ac:dyDescent="0.25">
      <c r="A53" s="18"/>
      <c r="B53" s="68" t="s">
        <v>1101</v>
      </c>
      <c r="C53" s="354" t="s">
        <v>1101</v>
      </c>
      <c r="D53" s="349"/>
      <c r="E53" s="339"/>
      <c r="F53" s="339"/>
    </row>
    <row r="54" spans="1:6" x14ac:dyDescent="0.2">
      <c r="A54" s="18"/>
      <c r="B54" s="29"/>
      <c r="C54" s="94"/>
      <c r="D54" s="94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s="16" customFormat="1" x14ac:dyDescent="0.2">
      <c r="A57" s="18"/>
      <c r="B57" s="29"/>
      <c r="C57" s="94"/>
      <c r="D57" s="94"/>
    </row>
    <row r="58" spans="1:6" s="16" customFormat="1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5"/>
      <c r="B63" s="29"/>
      <c r="C63" s="94"/>
      <c r="D63" s="94"/>
    </row>
    <row r="64" spans="1:6" s="16" customFormat="1" x14ac:dyDescent="0.2">
      <c r="A64" s="15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14"/>
      <c r="C71" s="94"/>
      <c r="D71" s="94"/>
    </row>
    <row r="72" spans="1:4" s="16" customFormat="1" x14ac:dyDescent="0.2">
      <c r="A72" s="15"/>
      <c r="B72" s="29"/>
      <c r="C72" s="94"/>
      <c r="D72" s="94"/>
    </row>
    <row r="73" spans="1:4" s="16" customFormat="1" x14ac:dyDescent="0.2">
      <c r="A73" s="18"/>
      <c r="B73" s="29"/>
      <c r="C73" s="94"/>
      <c r="D73" s="94"/>
    </row>
    <row r="74" spans="1:4" s="16" customFormat="1" x14ac:dyDescent="0.2">
      <c r="A74" s="18"/>
      <c r="B74" s="14"/>
      <c r="C74" s="17"/>
      <c r="D74" s="17"/>
    </row>
    <row r="75" spans="1:4" s="16" customFormat="1" x14ac:dyDescent="0.2">
      <c r="A75" s="94"/>
      <c r="B75" s="14"/>
      <c r="C75" s="17"/>
      <c r="D75" s="17"/>
    </row>
    <row r="76" spans="1:4" s="16" customFormat="1" x14ac:dyDescent="0.2">
      <c r="B76" s="14"/>
      <c r="C76" s="17"/>
      <c r="D76" s="17"/>
    </row>
    <row r="77" spans="1:4" s="16" customFormat="1" x14ac:dyDescent="0.2"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29"/>
      <c r="C81" s="94"/>
      <c r="D81" s="94"/>
    </row>
    <row r="82" spans="1:6" s="16" customFormat="1" x14ac:dyDescent="0.2">
      <c r="B82" s="29"/>
      <c r="C82" s="94"/>
      <c r="D82" s="94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14"/>
      <c r="C86" s="17"/>
      <c r="D86" s="17"/>
    </row>
    <row r="87" spans="1:6" s="16" customFormat="1" x14ac:dyDescent="0.2">
      <c r="B87" s="14"/>
      <c r="C87" s="94"/>
      <c r="D87" s="94"/>
    </row>
    <row r="88" spans="1:6" s="16" customFormat="1" x14ac:dyDescent="0.2">
      <c r="B88" s="29"/>
      <c r="C88" s="94"/>
      <c r="D88" s="94"/>
    </row>
    <row r="89" spans="1:6" x14ac:dyDescent="0.2">
      <c r="A89" s="16"/>
      <c r="B89" s="16"/>
      <c r="E89" s="17"/>
      <c r="F89" s="17"/>
    </row>
    <row r="90" spans="1:6" x14ac:dyDescent="0.2">
      <c r="A90" s="16"/>
      <c r="B90" s="17"/>
      <c r="E90" s="17"/>
      <c r="F90" s="17"/>
    </row>
    <row r="91" spans="1:6" x14ac:dyDescent="0.2">
      <c r="A91" s="17"/>
      <c r="B91" s="17"/>
      <c r="E91" s="17"/>
      <c r="F91" s="17"/>
    </row>
    <row r="92" spans="1:6" x14ac:dyDescent="0.2">
      <c r="A92" s="17"/>
      <c r="B92" s="17"/>
      <c r="E92" s="17"/>
      <c r="F92" s="17"/>
    </row>
    <row r="93" spans="1:6" x14ac:dyDescent="0.2"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6"/>
      <c r="E105" s="17"/>
      <c r="F105" s="17"/>
    </row>
    <row r="106" spans="2:6" x14ac:dyDescent="0.2">
      <c r="B106" s="16"/>
      <c r="E106" s="17"/>
      <c r="F106" s="17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</sheetData>
  <sheetProtection algorithmName="SHA-512" hashValue="FPSFQcj4vMnpTd6lB0Pj4Ix7n6gfh/zU+hYzRf5oP2glmnGw3J/H+rStgEPHGcCTuoOjO3bnYTY4ygOWEoGtbg==" saltValue="jvmgyEotONQKkKasDRuqEQ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8B8-914E-412E-8E3F-8F2B3699225B}">
  <sheetPr codeName="Planilha64"/>
  <dimension ref="A1:G348"/>
  <sheetViews>
    <sheetView showGridLines="0" showRowColHeaders="0" topLeftCell="A25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0.140625" style="17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60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845</v>
      </c>
    </row>
    <row r="10" spans="1:7" ht="15" customHeight="1" x14ac:dyDescent="0.2">
      <c r="B10" s="92" t="s">
        <v>1403</v>
      </c>
    </row>
    <row r="11" spans="1:7" ht="15" customHeight="1" x14ac:dyDescent="0.2">
      <c r="B11" s="92" t="s">
        <v>1404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253</v>
      </c>
      <c r="C16" s="340"/>
      <c r="D16" s="341" t="s">
        <v>385</v>
      </c>
      <c r="E16" s="388" t="s">
        <v>792</v>
      </c>
      <c r="F16" s="317"/>
      <c r="G16" s="15"/>
    </row>
    <row r="17" spans="1:7" ht="15" customHeight="1" x14ac:dyDescent="0.2">
      <c r="A17" s="18"/>
      <c r="B17" s="55" t="s">
        <v>301</v>
      </c>
      <c r="C17" s="342"/>
      <c r="D17" s="343" t="s">
        <v>501</v>
      </c>
      <c r="E17" s="390" t="s">
        <v>766</v>
      </c>
      <c r="F17" s="335"/>
      <c r="G17" s="15"/>
    </row>
    <row r="18" spans="1:7" ht="15" customHeight="1" x14ac:dyDescent="0.2">
      <c r="A18" s="18"/>
      <c r="B18" s="55" t="s">
        <v>258</v>
      </c>
      <c r="C18" s="342"/>
      <c r="D18" s="343" t="s">
        <v>604</v>
      </c>
      <c r="E18" s="390"/>
      <c r="F18" s="335"/>
    </row>
    <row r="19" spans="1:7" ht="15" customHeight="1" x14ac:dyDescent="0.2">
      <c r="A19" s="18"/>
      <c r="B19" s="55" t="s">
        <v>292</v>
      </c>
      <c r="C19" s="342"/>
      <c r="D19" s="343" t="s">
        <v>455</v>
      </c>
      <c r="E19" s="390"/>
      <c r="F19" s="335"/>
    </row>
    <row r="20" spans="1:7" ht="15" customHeight="1" x14ac:dyDescent="0.2">
      <c r="A20" s="18"/>
      <c r="B20" s="55" t="s">
        <v>256</v>
      </c>
      <c r="C20" s="342"/>
      <c r="D20" s="343" t="s">
        <v>461</v>
      </c>
      <c r="E20" s="390"/>
      <c r="F20" s="335"/>
    </row>
    <row r="21" spans="1:7" ht="15" customHeight="1" x14ac:dyDescent="0.2">
      <c r="A21" s="18"/>
      <c r="B21" s="55" t="s">
        <v>847</v>
      </c>
      <c r="C21" s="342"/>
      <c r="D21" s="343" t="s">
        <v>1011</v>
      </c>
      <c r="E21" s="390"/>
      <c r="F21" s="335"/>
    </row>
    <row r="22" spans="1:7" ht="15" customHeight="1" x14ac:dyDescent="0.2">
      <c r="A22" s="18"/>
      <c r="B22" s="55" t="s">
        <v>1101</v>
      </c>
      <c r="C22" s="342"/>
      <c r="D22" s="404"/>
      <c r="E22" s="390"/>
      <c r="F22" s="338"/>
    </row>
    <row r="23" spans="1:7" ht="15" customHeight="1" x14ac:dyDescent="0.2">
      <c r="A23" s="18"/>
      <c r="B23" s="55" t="s">
        <v>1101</v>
      </c>
      <c r="C23" s="342"/>
      <c r="D23" s="318"/>
      <c r="E23" s="390"/>
      <c r="F23" s="338"/>
    </row>
    <row r="24" spans="1:7" ht="15" customHeight="1" x14ac:dyDescent="0.2">
      <c r="A24" s="18"/>
      <c r="B24" s="55" t="s">
        <v>1101</v>
      </c>
      <c r="C24" s="342"/>
      <c r="D24" s="343"/>
      <c r="E24" s="402"/>
      <c r="F24" s="338"/>
    </row>
    <row r="25" spans="1:7" ht="15" customHeight="1" x14ac:dyDescent="0.2">
      <c r="A25" s="18"/>
      <c r="B25" s="55" t="s">
        <v>1101</v>
      </c>
      <c r="C25" s="342"/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/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241</v>
      </c>
      <c r="C30" s="340"/>
      <c r="D30" s="341" t="s">
        <v>1013</v>
      </c>
      <c r="E30" s="388"/>
      <c r="F30" s="317">
        <v>4000</v>
      </c>
    </row>
    <row r="31" spans="1:7" ht="15" customHeight="1" x14ac:dyDescent="0.2">
      <c r="A31" s="18"/>
      <c r="B31" s="55" t="s">
        <v>240</v>
      </c>
      <c r="C31" s="342"/>
      <c r="D31" s="343" t="s">
        <v>1069</v>
      </c>
      <c r="E31" s="390"/>
      <c r="F31" s="335">
        <v>4000</v>
      </c>
    </row>
    <row r="32" spans="1:7" ht="15" customHeight="1" x14ac:dyDescent="0.2">
      <c r="A32" s="18"/>
      <c r="B32" s="55" t="s">
        <v>332</v>
      </c>
      <c r="C32" s="342"/>
      <c r="D32" s="343" t="s">
        <v>1000</v>
      </c>
      <c r="E32" s="390"/>
      <c r="F32" s="335">
        <v>4000</v>
      </c>
    </row>
    <row r="33" spans="1:7" ht="15" customHeight="1" x14ac:dyDescent="0.2">
      <c r="A33" s="18"/>
      <c r="B33" s="55" t="s">
        <v>848</v>
      </c>
      <c r="C33" s="342"/>
      <c r="D33" s="343" t="s">
        <v>1079</v>
      </c>
      <c r="E33" s="390"/>
      <c r="F33" s="335">
        <v>4000</v>
      </c>
    </row>
    <row r="34" spans="1:7" ht="15" customHeight="1" x14ac:dyDescent="0.2">
      <c r="A34" s="18"/>
      <c r="B34" s="55" t="s">
        <v>343</v>
      </c>
      <c r="C34" s="342"/>
      <c r="D34" s="343" t="s">
        <v>529</v>
      </c>
      <c r="E34" s="390"/>
      <c r="F34" s="335"/>
    </row>
    <row r="35" spans="1:7" ht="15" customHeight="1" x14ac:dyDescent="0.2">
      <c r="A35" s="18"/>
      <c r="B35" s="55" t="s">
        <v>332</v>
      </c>
      <c r="C35" s="342"/>
      <c r="D35" s="343" t="s">
        <v>1000</v>
      </c>
      <c r="E35" s="390"/>
      <c r="F35" s="335"/>
    </row>
    <row r="36" spans="1:7" ht="15" customHeight="1" x14ac:dyDescent="0.2">
      <c r="A36" s="18"/>
      <c r="B36" s="55" t="s">
        <v>850</v>
      </c>
      <c r="C36" s="342"/>
      <c r="D36" s="343" t="s">
        <v>1054</v>
      </c>
      <c r="E36" s="390"/>
      <c r="F36" s="335"/>
    </row>
    <row r="37" spans="1:7" ht="15" customHeight="1" x14ac:dyDescent="0.2">
      <c r="A37" s="18"/>
      <c r="B37" s="55" t="s">
        <v>249</v>
      </c>
      <c r="C37" s="342"/>
      <c r="D37" s="343" t="s">
        <v>424</v>
      </c>
      <c r="E37" s="390"/>
      <c r="F37" s="335"/>
      <c r="G37" s="15"/>
    </row>
    <row r="38" spans="1:7" ht="15" customHeight="1" x14ac:dyDescent="0.2">
      <c r="A38" s="18"/>
      <c r="B38" s="55" t="s">
        <v>263</v>
      </c>
      <c r="C38" s="342"/>
      <c r="D38" s="343" t="s">
        <v>470</v>
      </c>
      <c r="E38" s="333"/>
      <c r="F38" s="335"/>
      <c r="G38" s="15"/>
    </row>
    <row r="39" spans="1:7" ht="15" customHeight="1" x14ac:dyDescent="0.2">
      <c r="A39" s="18"/>
      <c r="B39" s="55" t="s">
        <v>1101</v>
      </c>
      <c r="C39" s="342"/>
      <c r="D39" s="343"/>
      <c r="E39" s="333"/>
      <c r="F39" s="335"/>
      <c r="G39" s="15"/>
    </row>
    <row r="40" spans="1:7" ht="15" customHeight="1" x14ac:dyDescent="0.2">
      <c r="A40" s="18"/>
      <c r="B40" s="55" t="s">
        <v>1101</v>
      </c>
      <c r="C40" s="342"/>
      <c r="D40" s="343"/>
      <c r="E40" s="333"/>
      <c r="F40" s="335"/>
    </row>
    <row r="41" spans="1:7" ht="15" customHeight="1" x14ac:dyDescent="0.2">
      <c r="A41" s="18"/>
      <c r="B41" s="55" t="s">
        <v>1101</v>
      </c>
      <c r="C41" s="342"/>
      <c r="D41" s="343"/>
      <c r="E41" s="333"/>
      <c r="F41" s="335"/>
      <c r="G41" s="15"/>
    </row>
    <row r="42" spans="1:7" ht="15" customHeight="1" x14ac:dyDescent="0.2">
      <c r="A42" s="18"/>
      <c r="B42" s="55" t="s">
        <v>1101</v>
      </c>
      <c r="C42" s="342"/>
      <c r="D42" s="343"/>
      <c r="E42" s="333"/>
      <c r="F42" s="335"/>
      <c r="G42" s="15"/>
    </row>
    <row r="43" spans="1:7" ht="15" customHeight="1" x14ac:dyDescent="0.2">
      <c r="A43" s="18"/>
      <c r="B43" s="55" t="s">
        <v>1101</v>
      </c>
      <c r="C43" s="342"/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/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852</v>
      </c>
      <c r="C49" s="340"/>
      <c r="D49" s="341" t="s">
        <v>1080</v>
      </c>
      <c r="E49" s="332"/>
      <c r="F49" s="337"/>
    </row>
    <row r="50" spans="1:6" ht="15" customHeight="1" x14ac:dyDescent="0.2">
      <c r="A50" s="18"/>
      <c r="B50" s="55" t="s">
        <v>853</v>
      </c>
      <c r="C50" s="342"/>
      <c r="D50" s="343" t="s">
        <v>1039</v>
      </c>
      <c r="E50" s="333"/>
      <c r="F50" s="338"/>
    </row>
    <row r="51" spans="1:6" ht="15" customHeight="1" x14ac:dyDescent="0.2">
      <c r="A51" s="18"/>
      <c r="B51" s="55" t="s">
        <v>854</v>
      </c>
      <c r="C51" s="342"/>
      <c r="D51" s="343" t="s">
        <v>1041</v>
      </c>
      <c r="E51" s="333"/>
      <c r="F51" s="338"/>
    </row>
    <row r="52" spans="1:6" ht="15" customHeight="1" x14ac:dyDescent="0.2">
      <c r="A52" s="18"/>
      <c r="B52" s="55" t="s">
        <v>855</v>
      </c>
      <c r="C52" s="342"/>
      <c r="D52" s="343" t="s">
        <v>1040</v>
      </c>
      <c r="E52" s="333"/>
      <c r="F52" s="338"/>
    </row>
    <row r="53" spans="1:6" ht="15" customHeight="1" x14ac:dyDescent="0.2">
      <c r="A53" s="18"/>
      <c r="B53" s="55" t="s">
        <v>856</v>
      </c>
      <c r="C53" s="342"/>
      <c r="D53" s="343" t="s">
        <v>985</v>
      </c>
      <c r="E53" s="333"/>
      <c r="F53" s="338"/>
    </row>
    <row r="54" spans="1:6" ht="15" customHeight="1" x14ac:dyDescent="0.2">
      <c r="A54" s="18"/>
      <c r="B54" s="55" t="s">
        <v>1101</v>
      </c>
      <c r="C54" s="342"/>
      <c r="D54" s="343"/>
      <c r="E54" s="333"/>
      <c r="F54" s="338"/>
    </row>
    <row r="55" spans="1:6" ht="15" customHeight="1" x14ac:dyDescent="0.2">
      <c r="A55" s="18"/>
      <c r="B55" s="55" t="s">
        <v>1101</v>
      </c>
      <c r="C55" s="342"/>
      <c r="D55" s="343"/>
      <c r="E55" s="333"/>
      <c r="F55" s="338"/>
    </row>
    <row r="56" spans="1:6" ht="15" customHeight="1" thickBot="1" x14ac:dyDescent="0.25">
      <c r="A56" s="18"/>
      <c r="B56" s="68" t="s">
        <v>1101</v>
      </c>
      <c r="C56" s="354"/>
      <c r="D56" s="346"/>
      <c r="E56" s="339"/>
      <c r="F56" s="339"/>
    </row>
    <row r="57" spans="1:6" x14ac:dyDescent="0.2">
      <c r="A57" s="18"/>
      <c r="B57" s="29"/>
      <c r="C57" s="94"/>
      <c r="D57" s="94"/>
    </row>
    <row r="58" spans="1:6" x14ac:dyDescent="0.2">
      <c r="A58" s="18"/>
      <c r="B58" s="29"/>
      <c r="C58" s="94"/>
      <c r="D58" s="94"/>
    </row>
    <row r="59" spans="1:6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8"/>
      <c r="B64" s="29"/>
      <c r="C64" s="94"/>
      <c r="D64" s="94"/>
    </row>
    <row r="65" spans="1:4" s="16" customFormat="1" x14ac:dyDescent="0.2">
      <c r="A65" s="18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29"/>
      <c r="C72" s="94"/>
      <c r="D72" s="94"/>
    </row>
    <row r="73" spans="1:4" s="16" customFormat="1" x14ac:dyDescent="0.2">
      <c r="A73" s="15"/>
      <c r="B73" s="29"/>
      <c r="C73" s="94"/>
      <c r="D73" s="94"/>
    </row>
    <row r="74" spans="1:4" s="16" customFormat="1" x14ac:dyDescent="0.2">
      <c r="A74" s="15"/>
      <c r="B74" s="14"/>
      <c r="C74" s="94"/>
      <c r="D74" s="94"/>
    </row>
    <row r="75" spans="1:4" s="16" customFormat="1" x14ac:dyDescent="0.2">
      <c r="A75" s="15"/>
      <c r="B75" s="29"/>
      <c r="C75" s="94"/>
      <c r="D75" s="94"/>
    </row>
    <row r="76" spans="1:4" s="16" customFormat="1" x14ac:dyDescent="0.2">
      <c r="A76" s="18"/>
      <c r="B76" s="29"/>
      <c r="C76" s="94"/>
      <c r="D76" s="94"/>
    </row>
    <row r="77" spans="1:4" s="16" customFormat="1" x14ac:dyDescent="0.2">
      <c r="A77" s="18"/>
      <c r="B77" s="14"/>
      <c r="C77" s="17"/>
      <c r="D77" s="17"/>
    </row>
    <row r="78" spans="1:4" s="16" customFormat="1" x14ac:dyDescent="0.2">
      <c r="A78" s="94"/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14"/>
      <c r="C82" s="17"/>
      <c r="D82" s="17"/>
    </row>
    <row r="83" spans="1:6" s="16" customFormat="1" x14ac:dyDescent="0.2">
      <c r="B83" s="14"/>
      <c r="C83" s="17"/>
      <c r="D83" s="17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29"/>
      <c r="C87" s="94"/>
      <c r="D87" s="94"/>
    </row>
    <row r="88" spans="1:6" s="16" customFormat="1" x14ac:dyDescent="0.2">
      <c r="B88" s="29"/>
      <c r="C88" s="94"/>
      <c r="D88" s="94"/>
    </row>
    <row r="89" spans="1:6" s="16" customFormat="1" x14ac:dyDescent="0.2">
      <c r="B89" s="14"/>
      <c r="C89" s="17"/>
      <c r="D89" s="17"/>
    </row>
    <row r="90" spans="1:6" s="16" customFormat="1" x14ac:dyDescent="0.2">
      <c r="B90" s="14"/>
      <c r="C90" s="94"/>
      <c r="D90" s="94"/>
    </row>
    <row r="91" spans="1:6" s="16" customFormat="1" x14ac:dyDescent="0.2">
      <c r="B91" s="29"/>
      <c r="C91" s="94"/>
      <c r="D91" s="94"/>
    </row>
    <row r="92" spans="1:6" x14ac:dyDescent="0.2">
      <c r="A92" s="16"/>
      <c r="B92" s="16"/>
      <c r="E92" s="17"/>
      <c r="F92" s="17"/>
    </row>
    <row r="93" spans="1:6" x14ac:dyDescent="0.2">
      <c r="A93" s="16"/>
      <c r="B93" s="17"/>
      <c r="E93" s="17"/>
      <c r="F93" s="17"/>
    </row>
    <row r="94" spans="1:6" x14ac:dyDescent="0.2">
      <c r="A94" s="17"/>
      <c r="B94" s="17"/>
      <c r="E94" s="17"/>
      <c r="F94" s="17"/>
    </row>
    <row r="95" spans="1:6" x14ac:dyDescent="0.2">
      <c r="A95" s="17"/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7"/>
      <c r="E106" s="17"/>
      <c r="F106" s="17"/>
    </row>
    <row r="107" spans="2:6" x14ac:dyDescent="0.2">
      <c r="B107" s="17"/>
      <c r="E107" s="17"/>
      <c r="F107" s="17"/>
    </row>
    <row r="108" spans="2:6" x14ac:dyDescent="0.2">
      <c r="B108" s="16"/>
      <c r="E108" s="17"/>
      <c r="F108" s="17"/>
    </row>
    <row r="109" spans="2:6" x14ac:dyDescent="0.2">
      <c r="B109" s="16"/>
      <c r="E109" s="17"/>
      <c r="F109" s="17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</sheetData>
  <sheetProtection algorithmName="SHA-512" hashValue="FeP27nLiVsYeCmNbfWqOrW3QymztLih1H5bbDB13pYAPLv+kzy1mDuOXxt1a1lx4rR8mqCao6+tKaAkcsBfDIg==" saltValue="x3O9aseJcAZaidMMlSC0Zw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59055118110236227" bottom="0" header="0.31496062992125984" footer="0.31496062992125984"/>
  <pageSetup paperSize="9" scale="84" orientation="portrait" verticalDpi="0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7C09-008C-4E67-92E8-E561C04BCFDF}">
  <sheetPr codeName="Planilha65"/>
  <dimension ref="A1:G358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16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61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857</v>
      </c>
    </row>
    <row r="10" spans="1:7" ht="15" customHeight="1" x14ac:dyDescent="0.2">
      <c r="B10" s="319" t="s">
        <v>1405</v>
      </c>
    </row>
    <row r="11" spans="1:7" ht="15" customHeight="1" x14ac:dyDescent="0.2">
      <c r="B11" s="92" t="s">
        <v>1406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846</v>
      </c>
      <c r="C16" s="340"/>
      <c r="D16" s="341" t="s">
        <v>1004</v>
      </c>
      <c r="E16" s="387" t="s">
        <v>767</v>
      </c>
      <c r="F16" s="317"/>
      <c r="G16" s="15"/>
    </row>
    <row r="17" spans="1:7" ht="15" customHeight="1" x14ac:dyDescent="0.2">
      <c r="A17" s="18"/>
      <c r="B17" s="55" t="s">
        <v>279</v>
      </c>
      <c r="C17" s="342"/>
      <c r="D17" s="343" t="s">
        <v>458</v>
      </c>
      <c r="E17" s="390"/>
      <c r="F17" s="335"/>
      <c r="G17" s="15"/>
    </row>
    <row r="18" spans="1:7" ht="15" customHeight="1" x14ac:dyDescent="0.2">
      <c r="A18" s="18"/>
      <c r="B18" s="55" t="s">
        <v>1101</v>
      </c>
      <c r="C18" s="342"/>
      <c r="D18" s="343"/>
      <c r="E18" s="390"/>
      <c r="F18" s="335"/>
    </row>
    <row r="19" spans="1:7" ht="15" customHeight="1" x14ac:dyDescent="0.2">
      <c r="A19" s="18"/>
      <c r="B19" s="55" t="s">
        <v>1101</v>
      </c>
      <c r="C19" s="342"/>
      <c r="D19" s="343"/>
      <c r="E19" s="390"/>
      <c r="F19" s="335"/>
    </row>
    <row r="20" spans="1:7" ht="15" customHeight="1" x14ac:dyDescent="0.2">
      <c r="A20" s="18"/>
      <c r="B20" s="55" t="s">
        <v>1101</v>
      </c>
      <c r="C20" s="342"/>
      <c r="D20" s="343"/>
      <c r="E20" s="390"/>
      <c r="F20" s="335"/>
    </row>
    <row r="21" spans="1:7" ht="15" customHeight="1" x14ac:dyDescent="0.2">
      <c r="A21" s="18"/>
      <c r="B21" s="55" t="s">
        <v>1101</v>
      </c>
      <c r="C21" s="342"/>
      <c r="D21" s="343"/>
      <c r="E21" s="402"/>
      <c r="F21" s="338"/>
    </row>
    <row r="22" spans="1:7" ht="15" customHeight="1" thickBot="1" x14ac:dyDescent="0.25">
      <c r="A22" s="18"/>
      <c r="B22" s="68" t="s">
        <v>1101</v>
      </c>
      <c r="C22" s="354"/>
      <c r="D22" s="345"/>
      <c r="E22" s="334"/>
      <c r="F22" s="339"/>
    </row>
    <row r="23" spans="1:7" ht="15" customHeight="1" x14ac:dyDescent="0.2">
      <c r="A23" s="18"/>
      <c r="B23" s="29"/>
      <c r="C23" s="94"/>
      <c r="D23" s="94"/>
    </row>
    <row r="24" spans="1:7" ht="15" customHeight="1" thickBot="1" x14ac:dyDescent="0.25">
      <c r="A24" s="18"/>
      <c r="B24" s="514" t="s">
        <v>245</v>
      </c>
      <c r="C24" s="515"/>
      <c r="D24" s="515"/>
      <c r="E24" s="515"/>
      <c r="F24" s="515"/>
    </row>
    <row r="25" spans="1:7" ht="15" customHeight="1" thickBot="1" x14ac:dyDescent="0.25">
      <c r="A25" s="18"/>
      <c r="B25" s="22" t="s">
        <v>236</v>
      </c>
      <c r="C25" s="23"/>
      <c r="D25" s="23" t="s">
        <v>597</v>
      </c>
      <c r="E25" s="23" t="s">
        <v>237</v>
      </c>
      <c r="F25" s="24" t="s">
        <v>238</v>
      </c>
    </row>
    <row r="26" spans="1:7" ht="15" customHeight="1" x14ac:dyDescent="0.2">
      <c r="A26" s="18"/>
      <c r="B26" s="83" t="s">
        <v>241</v>
      </c>
      <c r="C26" s="340"/>
      <c r="D26" s="341" t="s">
        <v>990</v>
      </c>
      <c r="E26" s="388"/>
      <c r="F26" s="317">
        <v>4000</v>
      </c>
    </row>
    <row r="27" spans="1:7" ht="15" customHeight="1" x14ac:dyDescent="0.2">
      <c r="A27" s="18"/>
      <c r="B27" s="55" t="s">
        <v>240</v>
      </c>
      <c r="C27" s="342"/>
      <c r="D27" s="343" t="s">
        <v>1081</v>
      </c>
      <c r="E27" s="390"/>
      <c r="F27" s="335">
        <v>4000</v>
      </c>
    </row>
    <row r="28" spans="1:7" ht="15" customHeight="1" x14ac:dyDescent="0.2">
      <c r="A28" s="18"/>
      <c r="B28" s="55" t="s">
        <v>242</v>
      </c>
      <c r="C28" s="342"/>
      <c r="D28" s="343" t="s">
        <v>987</v>
      </c>
      <c r="E28" s="390" t="s">
        <v>859</v>
      </c>
      <c r="F28" s="335">
        <v>4000</v>
      </c>
    </row>
    <row r="29" spans="1:7" ht="15" customHeight="1" x14ac:dyDescent="0.2">
      <c r="A29" s="18"/>
      <c r="B29" s="55" t="s">
        <v>242</v>
      </c>
      <c r="C29" s="342"/>
      <c r="D29" s="343" t="s">
        <v>1082</v>
      </c>
      <c r="E29" s="390" t="s">
        <v>860</v>
      </c>
      <c r="F29" s="335">
        <v>4000</v>
      </c>
    </row>
    <row r="30" spans="1:7" ht="15" customHeight="1" x14ac:dyDescent="0.2">
      <c r="A30" s="18"/>
      <c r="B30" s="55" t="s">
        <v>242</v>
      </c>
      <c r="C30" s="342"/>
      <c r="D30" s="343" t="s">
        <v>1083</v>
      </c>
      <c r="E30" s="390" t="s">
        <v>861</v>
      </c>
      <c r="F30" s="335">
        <v>4000</v>
      </c>
    </row>
    <row r="31" spans="1:7" ht="15" customHeight="1" x14ac:dyDescent="0.2">
      <c r="A31" s="18"/>
      <c r="B31" s="55" t="s">
        <v>242</v>
      </c>
      <c r="C31" s="342"/>
      <c r="D31" s="343" t="s">
        <v>1084</v>
      </c>
      <c r="E31" s="390" t="s">
        <v>862</v>
      </c>
      <c r="F31" s="335">
        <v>4000</v>
      </c>
    </row>
    <row r="32" spans="1:7" ht="15" customHeight="1" x14ac:dyDescent="0.2">
      <c r="A32" s="18"/>
      <c r="B32" s="55" t="s">
        <v>863</v>
      </c>
      <c r="C32" s="342"/>
      <c r="D32" s="343" t="s">
        <v>960</v>
      </c>
      <c r="E32" s="390"/>
      <c r="F32" s="335"/>
    </row>
    <row r="33" spans="1:7" ht="15" customHeight="1" x14ac:dyDescent="0.2">
      <c r="A33" s="18"/>
      <c r="B33" s="55" t="s">
        <v>849</v>
      </c>
      <c r="C33" s="342"/>
      <c r="D33" s="343" t="s">
        <v>959</v>
      </c>
      <c r="E33" s="390"/>
      <c r="F33" s="335"/>
      <c r="G33" s="15"/>
    </row>
    <row r="34" spans="1:7" ht="15" customHeight="1" x14ac:dyDescent="0.2">
      <c r="A34" s="18"/>
      <c r="B34" s="55" t="s">
        <v>332</v>
      </c>
      <c r="C34" s="342"/>
      <c r="D34" s="343" t="s">
        <v>1085</v>
      </c>
      <c r="E34" s="333" t="s">
        <v>867</v>
      </c>
      <c r="F34" s="335"/>
      <c r="G34" s="15"/>
    </row>
    <row r="35" spans="1:7" ht="15" customHeight="1" x14ac:dyDescent="0.2">
      <c r="A35" s="18"/>
      <c r="B35" s="55" t="s">
        <v>332</v>
      </c>
      <c r="C35" s="342"/>
      <c r="D35" s="343" t="s">
        <v>1032</v>
      </c>
      <c r="E35" s="333" t="s">
        <v>868</v>
      </c>
      <c r="F35" s="335"/>
      <c r="G35" s="15"/>
    </row>
    <row r="36" spans="1:7" ht="15" customHeight="1" x14ac:dyDescent="0.2">
      <c r="A36" s="18"/>
      <c r="B36" s="55" t="s">
        <v>332</v>
      </c>
      <c r="C36" s="342"/>
      <c r="D36" s="343" t="s">
        <v>962</v>
      </c>
      <c r="E36" s="333" t="s">
        <v>869</v>
      </c>
      <c r="F36" s="335"/>
    </row>
    <row r="37" spans="1:7" ht="15" customHeight="1" x14ac:dyDescent="0.2">
      <c r="A37" s="18"/>
      <c r="B37" s="55" t="s">
        <v>332</v>
      </c>
      <c r="C37" s="342"/>
      <c r="D37" s="343" t="s">
        <v>961</v>
      </c>
      <c r="E37" s="333" t="s">
        <v>870</v>
      </c>
      <c r="F37" s="335"/>
      <c r="G37" s="15"/>
    </row>
    <row r="38" spans="1:7" ht="15" customHeight="1" x14ac:dyDescent="0.2">
      <c r="A38" s="18"/>
      <c r="B38" s="55" t="s">
        <v>864</v>
      </c>
      <c r="C38" s="342"/>
      <c r="D38" s="343" t="s">
        <v>1072</v>
      </c>
      <c r="E38" s="333"/>
      <c r="F38" s="335"/>
      <c r="G38" s="15"/>
    </row>
    <row r="39" spans="1:7" ht="15" customHeight="1" x14ac:dyDescent="0.2">
      <c r="A39" s="18"/>
      <c r="B39" s="55" t="s">
        <v>865</v>
      </c>
      <c r="C39" s="342"/>
      <c r="D39" s="343" t="s">
        <v>1086</v>
      </c>
      <c r="E39" s="333"/>
      <c r="F39" s="335"/>
      <c r="G39" s="15"/>
    </row>
    <row r="40" spans="1:7" ht="15" customHeight="1" x14ac:dyDescent="0.2">
      <c r="A40" s="18"/>
      <c r="B40" s="55" t="s">
        <v>851</v>
      </c>
      <c r="C40" s="342"/>
      <c r="D40" s="343" t="s">
        <v>1033</v>
      </c>
      <c r="E40" s="333" t="s">
        <v>871</v>
      </c>
      <c r="F40" s="335"/>
      <c r="G40" s="15"/>
    </row>
    <row r="41" spans="1:7" ht="15" customHeight="1" x14ac:dyDescent="0.2">
      <c r="A41" s="18"/>
      <c r="B41" s="55" t="s">
        <v>866</v>
      </c>
      <c r="C41" s="342"/>
      <c r="D41" s="343" t="s">
        <v>1087</v>
      </c>
      <c r="E41" s="390" t="s">
        <v>872</v>
      </c>
      <c r="F41" s="335"/>
      <c r="G41" s="15"/>
    </row>
    <row r="42" spans="1:7" ht="15" customHeight="1" x14ac:dyDescent="0.2">
      <c r="A42" s="18"/>
      <c r="B42" s="55" t="s">
        <v>866</v>
      </c>
      <c r="C42" s="342"/>
      <c r="D42" s="343" t="s">
        <v>958</v>
      </c>
      <c r="E42" s="333" t="s">
        <v>873</v>
      </c>
      <c r="F42" s="335"/>
      <c r="G42" s="15"/>
    </row>
    <row r="43" spans="1:7" ht="15" customHeight="1" x14ac:dyDescent="0.2">
      <c r="A43" s="18"/>
      <c r="B43" s="55" t="s">
        <v>1101</v>
      </c>
      <c r="C43" s="342"/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</row>
    <row r="45" spans="1:7" ht="15" customHeight="1" x14ac:dyDescent="0.2">
      <c r="A45" s="18"/>
      <c r="B45" s="55" t="s">
        <v>1101</v>
      </c>
      <c r="C45" s="342"/>
      <c r="D45" s="343"/>
      <c r="E45" s="333"/>
      <c r="F45" s="335"/>
      <c r="G45" s="15"/>
    </row>
    <row r="46" spans="1:7" ht="15" customHeight="1" x14ac:dyDescent="0.2">
      <c r="A46" s="18"/>
      <c r="B46" s="55" t="s">
        <v>1101</v>
      </c>
      <c r="C46" s="342"/>
      <c r="D46" s="343"/>
      <c r="E46" s="333"/>
      <c r="F46" s="335"/>
      <c r="G46" s="15"/>
    </row>
    <row r="47" spans="1:7" ht="15" customHeight="1" x14ac:dyDescent="0.2">
      <c r="A47" s="18"/>
      <c r="B47" s="55" t="s">
        <v>1101</v>
      </c>
      <c r="C47" s="342"/>
      <c r="D47" s="343"/>
      <c r="E47" s="333"/>
      <c r="F47" s="335"/>
      <c r="G47" s="15"/>
    </row>
    <row r="48" spans="1:7" ht="15" customHeight="1" x14ac:dyDescent="0.2">
      <c r="A48" s="18"/>
      <c r="B48" s="55" t="s">
        <v>1101</v>
      </c>
      <c r="C48" s="342"/>
      <c r="D48" s="343"/>
      <c r="E48" s="333"/>
      <c r="F48" s="335"/>
      <c r="G48" s="15"/>
    </row>
    <row r="49" spans="1:7" ht="15" customHeight="1" thickBot="1" x14ac:dyDescent="0.25">
      <c r="A49" s="18"/>
      <c r="B49" s="68" t="s">
        <v>1101</v>
      </c>
      <c r="C49" s="354"/>
      <c r="D49" s="344"/>
      <c r="E49" s="339"/>
      <c r="F49" s="339"/>
      <c r="G49" s="15"/>
    </row>
    <row r="50" spans="1:7" ht="15" customHeight="1" x14ac:dyDescent="0.2">
      <c r="A50" s="18"/>
      <c r="B50" s="32"/>
      <c r="C50" s="32"/>
      <c r="D50" s="32"/>
      <c r="G50" s="15"/>
    </row>
    <row r="51" spans="1:7" ht="15" customHeight="1" thickBot="1" x14ac:dyDescent="0.25">
      <c r="A51" s="18"/>
      <c r="B51" s="514" t="s">
        <v>252</v>
      </c>
      <c r="C51" s="515"/>
      <c r="D51" s="515"/>
      <c r="E51" s="515"/>
      <c r="F51" s="515"/>
    </row>
    <row r="52" spans="1:7" ht="15" customHeight="1" thickBot="1" x14ac:dyDescent="0.25">
      <c r="A52" s="18"/>
      <c r="B52" s="22" t="s">
        <v>236</v>
      </c>
      <c r="C52" s="23"/>
      <c r="D52" s="23" t="s">
        <v>597</v>
      </c>
      <c r="E52" s="23" t="s">
        <v>237</v>
      </c>
      <c r="F52" s="24" t="s">
        <v>238</v>
      </c>
    </row>
    <row r="53" spans="1:7" ht="15" customHeight="1" x14ac:dyDescent="0.2">
      <c r="A53" s="18"/>
      <c r="B53" s="83" t="s">
        <v>874</v>
      </c>
      <c r="C53" s="340"/>
      <c r="D53" s="341" t="s">
        <v>1020</v>
      </c>
      <c r="E53" s="332" t="s">
        <v>876</v>
      </c>
      <c r="F53" s="337"/>
    </row>
    <row r="54" spans="1:7" ht="15" customHeight="1" x14ac:dyDescent="0.2">
      <c r="A54" s="18"/>
      <c r="B54" s="55" t="s">
        <v>875</v>
      </c>
      <c r="C54" s="342"/>
      <c r="D54" s="343" t="s">
        <v>1021</v>
      </c>
      <c r="E54" s="333" t="s">
        <v>876</v>
      </c>
      <c r="F54" s="338"/>
    </row>
    <row r="55" spans="1:7" ht="15" customHeight="1" x14ac:dyDescent="0.2">
      <c r="A55" s="18"/>
      <c r="B55" s="55" t="s">
        <v>874</v>
      </c>
      <c r="C55" s="342"/>
      <c r="D55" s="343" t="s">
        <v>1024</v>
      </c>
      <c r="E55" s="333" t="s">
        <v>877</v>
      </c>
      <c r="F55" s="338"/>
    </row>
    <row r="56" spans="1:7" ht="15" customHeight="1" x14ac:dyDescent="0.2">
      <c r="A56" s="18"/>
      <c r="B56" s="55" t="s">
        <v>875</v>
      </c>
      <c r="C56" s="342"/>
      <c r="D56" s="343" t="s">
        <v>1023</v>
      </c>
      <c r="E56" s="333" t="s">
        <v>877</v>
      </c>
      <c r="F56" s="338"/>
    </row>
    <row r="57" spans="1:7" ht="15" customHeight="1" x14ac:dyDescent="0.2">
      <c r="A57" s="18"/>
      <c r="B57" s="55" t="s">
        <v>854</v>
      </c>
      <c r="C57" s="342"/>
      <c r="D57" s="343" t="s">
        <v>1019</v>
      </c>
      <c r="E57" s="333" t="s">
        <v>878</v>
      </c>
      <c r="F57" s="338"/>
    </row>
    <row r="58" spans="1:7" ht="15" customHeight="1" x14ac:dyDescent="0.2">
      <c r="A58" s="18"/>
      <c r="B58" s="55" t="s">
        <v>854</v>
      </c>
      <c r="C58" s="342"/>
      <c r="D58" s="343" t="s">
        <v>1019</v>
      </c>
      <c r="E58" s="333" t="s">
        <v>878</v>
      </c>
      <c r="F58" s="338"/>
    </row>
    <row r="59" spans="1:7" ht="15" customHeight="1" x14ac:dyDescent="0.2">
      <c r="A59" s="18"/>
      <c r="B59" s="55" t="s">
        <v>855</v>
      </c>
      <c r="C59" s="342"/>
      <c r="D59" s="343" t="s">
        <v>1031</v>
      </c>
      <c r="E59" s="333" t="s">
        <v>879</v>
      </c>
      <c r="F59" s="338"/>
    </row>
    <row r="60" spans="1:7" ht="15" customHeight="1" x14ac:dyDescent="0.2">
      <c r="A60" s="18"/>
      <c r="B60" s="55" t="s">
        <v>855</v>
      </c>
      <c r="C60" s="342"/>
      <c r="D60" s="343" t="s">
        <v>1030</v>
      </c>
      <c r="E60" s="333" t="s">
        <v>880</v>
      </c>
      <c r="F60" s="338"/>
    </row>
    <row r="61" spans="1:7" ht="15" customHeight="1" x14ac:dyDescent="0.2">
      <c r="A61" s="18"/>
      <c r="B61" s="55" t="s">
        <v>853</v>
      </c>
      <c r="C61" s="342"/>
      <c r="D61" s="343" t="s">
        <v>1025</v>
      </c>
      <c r="E61" s="333" t="s">
        <v>881</v>
      </c>
      <c r="F61" s="338"/>
    </row>
    <row r="62" spans="1:7" ht="15" customHeight="1" x14ac:dyDescent="0.2">
      <c r="A62" s="18"/>
      <c r="B62" s="55" t="s">
        <v>854</v>
      </c>
      <c r="C62" s="342"/>
      <c r="D62" s="343" t="s">
        <v>1034</v>
      </c>
      <c r="E62" s="333" t="s">
        <v>881</v>
      </c>
      <c r="F62" s="338"/>
    </row>
    <row r="63" spans="1:7" ht="15" customHeight="1" x14ac:dyDescent="0.2">
      <c r="A63" s="18"/>
      <c r="B63" s="55" t="s">
        <v>855</v>
      </c>
      <c r="C63" s="342"/>
      <c r="D63" s="343" t="s">
        <v>1031</v>
      </c>
      <c r="E63" s="333" t="s">
        <v>882</v>
      </c>
      <c r="F63" s="338"/>
    </row>
    <row r="64" spans="1:7" ht="15" customHeight="1" x14ac:dyDescent="0.2">
      <c r="A64" s="18"/>
      <c r="B64" s="55" t="s">
        <v>855</v>
      </c>
      <c r="C64" s="342"/>
      <c r="D64" s="343" t="s">
        <v>1030</v>
      </c>
      <c r="E64" s="333" t="s">
        <v>883</v>
      </c>
      <c r="F64" s="338"/>
    </row>
    <row r="65" spans="1:6" ht="15" customHeight="1" thickBot="1" x14ac:dyDescent="0.25">
      <c r="A65" s="18"/>
      <c r="B65" s="68" t="s">
        <v>1101</v>
      </c>
      <c r="C65" s="354"/>
      <c r="D65" s="346"/>
      <c r="E65" s="339"/>
      <c r="F65" s="339"/>
    </row>
    <row r="66" spans="1:6" x14ac:dyDescent="0.2">
      <c r="A66" s="18"/>
      <c r="B66" s="29"/>
      <c r="C66" s="94"/>
      <c r="D66" s="94"/>
    </row>
    <row r="67" spans="1:6" x14ac:dyDescent="0.2">
      <c r="A67" s="18"/>
      <c r="B67" s="29"/>
      <c r="C67" s="94"/>
      <c r="D67" s="94"/>
    </row>
    <row r="68" spans="1:6" x14ac:dyDescent="0.2">
      <c r="A68" s="18"/>
      <c r="B68" s="29"/>
      <c r="C68" s="94"/>
      <c r="D68" s="94"/>
    </row>
    <row r="69" spans="1:6" x14ac:dyDescent="0.2">
      <c r="A69" s="18"/>
      <c r="B69" s="29"/>
      <c r="C69" s="94"/>
      <c r="D69" s="94"/>
    </row>
    <row r="70" spans="1:6" s="16" customFormat="1" x14ac:dyDescent="0.2">
      <c r="A70" s="18"/>
      <c r="B70" s="29"/>
      <c r="C70" s="94"/>
      <c r="D70" s="94"/>
    </row>
    <row r="71" spans="1:6" s="16" customFormat="1" x14ac:dyDescent="0.2">
      <c r="A71" s="18"/>
      <c r="B71" s="29"/>
      <c r="C71" s="94"/>
      <c r="D71" s="94"/>
    </row>
    <row r="72" spans="1:6" s="16" customFormat="1" x14ac:dyDescent="0.2">
      <c r="A72" s="18"/>
      <c r="B72" s="29"/>
      <c r="C72" s="94"/>
      <c r="D72" s="94"/>
    </row>
    <row r="73" spans="1:6" s="16" customFormat="1" x14ac:dyDescent="0.2">
      <c r="A73" s="18"/>
      <c r="B73" s="29"/>
      <c r="C73" s="94"/>
      <c r="D73" s="94"/>
    </row>
    <row r="74" spans="1:6" s="16" customFormat="1" x14ac:dyDescent="0.2">
      <c r="A74" s="18"/>
      <c r="B74" s="29"/>
      <c r="C74" s="94"/>
      <c r="D74" s="94"/>
    </row>
    <row r="75" spans="1:6" s="16" customFormat="1" x14ac:dyDescent="0.2">
      <c r="A75" s="18"/>
      <c r="B75" s="29"/>
      <c r="C75" s="94"/>
      <c r="D75" s="94"/>
    </row>
    <row r="76" spans="1:6" s="16" customFormat="1" x14ac:dyDescent="0.2">
      <c r="A76" s="15"/>
      <c r="B76" s="29"/>
      <c r="C76" s="94"/>
      <c r="D76" s="94"/>
    </row>
    <row r="77" spans="1:6" s="16" customFormat="1" x14ac:dyDescent="0.2">
      <c r="A77" s="15"/>
      <c r="B77" s="29"/>
      <c r="C77" s="94"/>
      <c r="D77" s="94"/>
    </row>
    <row r="78" spans="1:6" s="16" customFormat="1" x14ac:dyDescent="0.2">
      <c r="A78" s="15"/>
      <c r="B78" s="29"/>
      <c r="C78" s="94"/>
      <c r="D78" s="94"/>
    </row>
    <row r="79" spans="1:6" s="16" customFormat="1" x14ac:dyDescent="0.2">
      <c r="A79" s="15"/>
      <c r="B79" s="29"/>
      <c r="C79" s="94"/>
      <c r="D79" s="94"/>
    </row>
    <row r="80" spans="1:6" s="16" customFormat="1" x14ac:dyDescent="0.2">
      <c r="A80" s="15"/>
      <c r="B80" s="29"/>
      <c r="C80" s="94"/>
      <c r="D80" s="94"/>
    </row>
    <row r="81" spans="1:4" s="16" customFormat="1" x14ac:dyDescent="0.2">
      <c r="A81" s="15"/>
      <c r="B81" s="29"/>
      <c r="C81" s="94"/>
      <c r="D81" s="94"/>
    </row>
    <row r="82" spans="1:4" s="16" customFormat="1" x14ac:dyDescent="0.2">
      <c r="A82" s="15"/>
      <c r="B82" s="29"/>
      <c r="C82" s="94"/>
      <c r="D82" s="94"/>
    </row>
    <row r="83" spans="1:4" s="16" customFormat="1" x14ac:dyDescent="0.2">
      <c r="A83" s="15"/>
      <c r="B83" s="29"/>
      <c r="C83" s="94"/>
      <c r="D83" s="94"/>
    </row>
    <row r="84" spans="1:4" s="16" customFormat="1" x14ac:dyDescent="0.2">
      <c r="A84" s="15"/>
      <c r="B84" s="14"/>
      <c r="C84" s="94"/>
      <c r="D84" s="94"/>
    </row>
    <row r="85" spans="1:4" s="16" customFormat="1" x14ac:dyDescent="0.2">
      <c r="A85" s="15"/>
      <c r="B85" s="29"/>
      <c r="C85" s="94"/>
      <c r="D85" s="94"/>
    </row>
    <row r="86" spans="1:4" s="16" customFormat="1" x14ac:dyDescent="0.2">
      <c r="A86" s="18"/>
      <c r="B86" s="29"/>
      <c r="C86" s="94"/>
      <c r="D86" s="94"/>
    </row>
    <row r="87" spans="1:4" s="16" customFormat="1" x14ac:dyDescent="0.2">
      <c r="A87" s="18"/>
      <c r="B87" s="14"/>
      <c r="C87" s="17"/>
      <c r="D87" s="17"/>
    </row>
    <row r="88" spans="1:4" s="16" customFormat="1" x14ac:dyDescent="0.2">
      <c r="A88" s="94"/>
      <c r="B88" s="14"/>
      <c r="C88" s="17"/>
      <c r="D88" s="17"/>
    </row>
    <row r="89" spans="1:4" s="16" customFormat="1" x14ac:dyDescent="0.2">
      <c r="B89" s="14"/>
      <c r="C89" s="17"/>
      <c r="D89" s="17"/>
    </row>
    <row r="90" spans="1:4" s="16" customFormat="1" x14ac:dyDescent="0.2">
      <c r="B90" s="14"/>
      <c r="C90" s="17"/>
      <c r="D90" s="17"/>
    </row>
    <row r="91" spans="1:4" s="16" customFormat="1" x14ac:dyDescent="0.2">
      <c r="B91" s="14"/>
      <c r="C91" s="17"/>
      <c r="D91" s="17"/>
    </row>
    <row r="92" spans="1:4" s="16" customFormat="1" x14ac:dyDescent="0.2">
      <c r="B92" s="14"/>
      <c r="C92" s="17"/>
      <c r="D92" s="17"/>
    </row>
    <row r="93" spans="1:4" s="16" customFormat="1" x14ac:dyDescent="0.2">
      <c r="B93" s="14"/>
      <c r="C93" s="17"/>
      <c r="D93" s="17"/>
    </row>
    <row r="94" spans="1:4" s="16" customFormat="1" x14ac:dyDescent="0.2">
      <c r="B94" s="29"/>
      <c r="C94" s="94"/>
      <c r="D94" s="94"/>
    </row>
    <row r="95" spans="1:4" s="16" customFormat="1" x14ac:dyDescent="0.2">
      <c r="B95" s="29"/>
      <c r="C95" s="94"/>
      <c r="D95" s="94"/>
    </row>
    <row r="96" spans="1:4" s="16" customFormat="1" x14ac:dyDescent="0.2">
      <c r="B96" s="29"/>
      <c r="C96" s="94"/>
      <c r="D96" s="94"/>
    </row>
    <row r="97" spans="1:6" s="16" customFormat="1" x14ac:dyDescent="0.2">
      <c r="B97" s="29"/>
      <c r="C97" s="94"/>
      <c r="D97" s="94"/>
    </row>
    <row r="98" spans="1:6" s="16" customFormat="1" x14ac:dyDescent="0.2">
      <c r="B98" s="29"/>
      <c r="C98" s="94"/>
      <c r="D98" s="94"/>
    </row>
    <row r="99" spans="1:6" s="16" customFormat="1" x14ac:dyDescent="0.2">
      <c r="B99" s="14"/>
      <c r="C99" s="17"/>
      <c r="D99" s="17"/>
    </row>
    <row r="100" spans="1:6" s="16" customFormat="1" x14ac:dyDescent="0.2">
      <c r="B100" s="14"/>
      <c r="C100" s="94"/>
      <c r="D100" s="94"/>
    </row>
    <row r="101" spans="1:6" s="16" customFormat="1" x14ac:dyDescent="0.2">
      <c r="B101" s="29"/>
      <c r="C101" s="94"/>
      <c r="D101" s="94"/>
    </row>
    <row r="102" spans="1:6" x14ac:dyDescent="0.2">
      <c r="A102" s="16"/>
      <c r="B102" s="16"/>
      <c r="E102" s="17"/>
      <c r="F102" s="17"/>
    </row>
    <row r="103" spans="1:6" x14ac:dyDescent="0.2">
      <c r="A103" s="16"/>
      <c r="B103" s="17"/>
      <c r="E103" s="17"/>
      <c r="F103" s="17"/>
    </row>
    <row r="104" spans="1:6" x14ac:dyDescent="0.2">
      <c r="A104" s="17"/>
      <c r="B104" s="17"/>
      <c r="E104" s="17"/>
      <c r="F104" s="17"/>
    </row>
    <row r="105" spans="1:6" x14ac:dyDescent="0.2">
      <c r="A105" s="17"/>
      <c r="B105" s="17"/>
      <c r="E105" s="17"/>
      <c r="F105" s="17"/>
    </row>
    <row r="106" spans="1:6" x14ac:dyDescent="0.2">
      <c r="B106" s="17"/>
      <c r="E106" s="17"/>
      <c r="F106" s="17"/>
    </row>
    <row r="107" spans="1:6" x14ac:dyDescent="0.2">
      <c r="B107" s="17"/>
      <c r="E107" s="17"/>
      <c r="F107" s="17"/>
    </row>
    <row r="108" spans="1:6" x14ac:dyDescent="0.2">
      <c r="B108" s="17"/>
      <c r="E108" s="17"/>
      <c r="F108" s="17"/>
    </row>
    <row r="109" spans="1:6" x14ac:dyDescent="0.2">
      <c r="B109" s="17"/>
      <c r="E109" s="17"/>
      <c r="F109" s="17"/>
    </row>
    <row r="110" spans="1:6" x14ac:dyDescent="0.2">
      <c r="B110" s="17"/>
      <c r="E110" s="17"/>
      <c r="F110" s="17"/>
    </row>
    <row r="111" spans="1:6" x14ac:dyDescent="0.2">
      <c r="B111" s="17"/>
      <c r="E111" s="17"/>
      <c r="F111" s="17"/>
    </row>
    <row r="112" spans="1:6" x14ac:dyDescent="0.2">
      <c r="B112" s="17"/>
      <c r="E112" s="17"/>
      <c r="F112" s="17"/>
    </row>
    <row r="113" spans="2:6" x14ac:dyDescent="0.2">
      <c r="B113" s="17"/>
      <c r="E113" s="17"/>
      <c r="F113" s="17"/>
    </row>
    <row r="114" spans="2:6" x14ac:dyDescent="0.2">
      <c r="B114" s="17"/>
      <c r="E114" s="17"/>
      <c r="F114" s="17"/>
    </row>
    <row r="115" spans="2:6" x14ac:dyDescent="0.2">
      <c r="B115" s="17"/>
      <c r="E115" s="17"/>
      <c r="F115" s="17"/>
    </row>
    <row r="116" spans="2:6" x14ac:dyDescent="0.2">
      <c r="B116" s="17"/>
      <c r="E116" s="17"/>
      <c r="F116" s="17"/>
    </row>
    <row r="117" spans="2:6" x14ac:dyDescent="0.2">
      <c r="B117" s="17"/>
      <c r="E117" s="17"/>
      <c r="F117" s="17"/>
    </row>
    <row r="118" spans="2:6" x14ac:dyDescent="0.2">
      <c r="B118" s="16"/>
      <c r="E118" s="17"/>
      <c r="F118" s="17"/>
    </row>
    <row r="119" spans="2:6" x14ac:dyDescent="0.2">
      <c r="B119" s="16"/>
      <c r="E119" s="17"/>
      <c r="F119" s="17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  <row r="355" spans="7:7" x14ac:dyDescent="0.2">
      <c r="G355" s="15"/>
    </row>
    <row r="356" spans="7:7" x14ac:dyDescent="0.2">
      <c r="G356" s="15"/>
    </row>
    <row r="357" spans="7:7" x14ac:dyDescent="0.2">
      <c r="G357" s="15"/>
    </row>
    <row r="358" spans="7:7" x14ac:dyDescent="0.2">
      <c r="G358" s="15"/>
    </row>
  </sheetData>
  <sheetProtection algorithmName="SHA-512" hashValue="Vbeyexa0vckvOnIBvyYYL9E5exgjDe98rWxe33/8eZfWbaH/zyZdOFuYNW3LaaqPrAQ3AtYwNyzXlrGMLFIj0w==" saltValue="bziHUY7XoiJ7/Et2oXxR0Q==" spinCount="100000" sheet="1" objects="1" scenarios="1"/>
  <mergeCells count="4">
    <mergeCell ref="F3:F5"/>
    <mergeCell ref="B14:F14"/>
    <mergeCell ref="B24:F24"/>
    <mergeCell ref="B51:F51"/>
  </mergeCells>
  <printOptions horizontalCentered="1"/>
  <pageMargins left="0" right="0" top="0.59055118110236227" bottom="0" header="0.31496062992125984" footer="0.31496062992125984"/>
  <pageSetup paperSize="9" scale="80" orientation="portrait" verticalDpi="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4BA9-99FA-4A9A-96F1-28A7AE161055}">
  <dimension ref="A1:G357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16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>
      <c r="F2" s="17"/>
    </row>
    <row r="3" spans="1:7" ht="15" customHeight="1" thickTop="1" x14ac:dyDescent="0.2">
      <c r="F3" s="500">
        <v>62</v>
      </c>
    </row>
    <row r="4" spans="1:7" ht="15" customHeight="1" x14ac:dyDescent="0.2">
      <c r="F4" s="501"/>
    </row>
    <row r="5" spans="1:7" ht="15" customHeight="1" x14ac:dyDescent="0.2">
      <c r="F5" s="501"/>
    </row>
    <row r="6" spans="1:7" ht="15" customHeight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891</v>
      </c>
    </row>
    <row r="10" spans="1:7" ht="15" customHeight="1" x14ac:dyDescent="0.2">
      <c r="B10" s="92" t="s">
        <v>1407</v>
      </c>
    </row>
    <row r="11" spans="1:7" ht="15" customHeight="1" x14ac:dyDescent="0.2">
      <c r="B11" s="92"/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364</v>
      </c>
      <c r="C16" s="340"/>
      <c r="D16" s="340" t="s">
        <v>497</v>
      </c>
      <c r="E16" s="388"/>
      <c r="F16" s="317"/>
      <c r="G16" s="15"/>
    </row>
    <row r="17" spans="1:7" ht="15" customHeight="1" x14ac:dyDescent="0.2">
      <c r="A17" s="18"/>
      <c r="B17" s="55" t="s">
        <v>365</v>
      </c>
      <c r="C17" s="342"/>
      <c r="D17" s="342" t="s">
        <v>602</v>
      </c>
      <c r="E17" s="390"/>
      <c r="F17" s="335"/>
      <c r="G17" s="15"/>
    </row>
    <row r="18" spans="1:7" ht="15" customHeight="1" x14ac:dyDescent="0.2">
      <c r="A18" s="18"/>
      <c r="B18" s="55" t="s">
        <v>366</v>
      </c>
      <c r="C18" s="342"/>
      <c r="D18" s="342" t="s">
        <v>450</v>
      </c>
      <c r="E18" s="390"/>
      <c r="F18" s="335"/>
    </row>
    <row r="19" spans="1:7" ht="15" customHeight="1" x14ac:dyDescent="0.2">
      <c r="A19" s="18"/>
      <c r="B19" s="55" t="s">
        <v>258</v>
      </c>
      <c r="C19" s="342"/>
      <c r="D19" s="342" t="s">
        <v>604</v>
      </c>
      <c r="E19" s="390"/>
      <c r="F19" s="335"/>
    </row>
    <row r="20" spans="1:7" ht="15" customHeight="1" x14ac:dyDescent="0.2">
      <c r="A20" s="18"/>
      <c r="B20" s="55" t="s">
        <v>322</v>
      </c>
      <c r="C20" s="342"/>
      <c r="D20" s="342" t="s">
        <v>468</v>
      </c>
      <c r="E20" s="390"/>
      <c r="F20" s="335"/>
    </row>
    <row r="21" spans="1:7" ht="15" customHeight="1" x14ac:dyDescent="0.2">
      <c r="A21" s="18"/>
      <c r="B21" s="55" t="s">
        <v>320</v>
      </c>
      <c r="C21" s="342"/>
      <c r="D21" s="342" t="s">
        <v>462</v>
      </c>
      <c r="E21" s="390"/>
      <c r="F21" s="335"/>
    </row>
    <row r="22" spans="1:7" ht="15" customHeight="1" x14ac:dyDescent="0.2">
      <c r="A22" s="18"/>
      <c r="B22" s="55" t="s">
        <v>321</v>
      </c>
      <c r="C22" s="342"/>
      <c r="D22" s="342" t="s">
        <v>469</v>
      </c>
      <c r="E22" s="390"/>
      <c r="F22" s="335"/>
    </row>
    <row r="23" spans="1:7" ht="15" customHeight="1" x14ac:dyDescent="0.2">
      <c r="A23" s="18"/>
      <c r="B23" s="55" t="s">
        <v>279</v>
      </c>
      <c r="C23" s="342"/>
      <c r="D23" s="342" t="s">
        <v>458</v>
      </c>
      <c r="E23" s="390"/>
      <c r="F23" s="335"/>
    </row>
    <row r="24" spans="1:7" ht="15" customHeight="1" x14ac:dyDescent="0.2">
      <c r="A24" s="18"/>
      <c r="B24" s="55" t="s">
        <v>257</v>
      </c>
      <c r="C24" s="342"/>
      <c r="D24" s="342" t="s">
        <v>507</v>
      </c>
      <c r="E24" s="390"/>
      <c r="F24" s="335"/>
    </row>
    <row r="25" spans="1:7" ht="15" customHeight="1" x14ac:dyDescent="0.2">
      <c r="A25" s="18"/>
      <c r="B25" s="55" t="s">
        <v>1103</v>
      </c>
      <c r="C25" s="342"/>
      <c r="D25" s="342" t="s">
        <v>1088</v>
      </c>
      <c r="E25" s="390" t="s">
        <v>910</v>
      </c>
      <c r="F25" s="335"/>
    </row>
    <row r="26" spans="1:7" ht="15" customHeight="1" x14ac:dyDescent="0.2">
      <c r="A26" s="18"/>
      <c r="B26" s="55" t="s">
        <v>243</v>
      </c>
      <c r="C26" s="342"/>
      <c r="D26" s="342" t="s">
        <v>935</v>
      </c>
      <c r="E26" s="390" t="s">
        <v>910</v>
      </c>
      <c r="F26" s="335"/>
    </row>
    <row r="27" spans="1:7" ht="15" customHeight="1" x14ac:dyDescent="0.2">
      <c r="A27" s="18"/>
      <c r="B27" s="55" t="s">
        <v>904</v>
      </c>
      <c r="C27" s="342"/>
      <c r="D27" s="342" t="s">
        <v>1089</v>
      </c>
      <c r="E27" s="390" t="s">
        <v>910</v>
      </c>
      <c r="F27" s="335"/>
    </row>
    <row r="28" spans="1:7" ht="15" customHeight="1" x14ac:dyDescent="0.2">
      <c r="A28" s="18"/>
      <c r="B28" s="55" t="s">
        <v>932</v>
      </c>
      <c r="C28" s="342"/>
      <c r="D28" s="342" t="s">
        <v>936</v>
      </c>
      <c r="E28" s="390" t="s">
        <v>910</v>
      </c>
      <c r="F28" s="338"/>
    </row>
    <row r="29" spans="1:7" ht="15" customHeight="1" x14ac:dyDescent="0.2">
      <c r="A29" s="18"/>
      <c r="B29" s="55" t="s">
        <v>939</v>
      </c>
      <c r="C29" s="342"/>
      <c r="D29" s="342" t="s">
        <v>937</v>
      </c>
      <c r="E29" s="390" t="s">
        <v>910</v>
      </c>
      <c r="F29" s="338"/>
    </row>
    <row r="30" spans="1:7" ht="15" customHeight="1" x14ac:dyDescent="0.2">
      <c r="A30" s="18"/>
      <c r="B30" s="55" t="s">
        <v>940</v>
      </c>
      <c r="C30" s="342"/>
      <c r="D30" s="342" t="s">
        <v>938</v>
      </c>
      <c r="E30" s="402" t="s">
        <v>902</v>
      </c>
      <c r="F30" s="338"/>
    </row>
    <row r="31" spans="1:7" ht="15" customHeight="1" x14ac:dyDescent="0.2">
      <c r="A31" s="18"/>
      <c r="B31" s="55" t="s">
        <v>609</v>
      </c>
      <c r="C31" s="342"/>
      <c r="D31" s="342" t="s">
        <v>375</v>
      </c>
      <c r="E31" s="402" t="s">
        <v>903</v>
      </c>
      <c r="F31" s="338"/>
    </row>
    <row r="32" spans="1:7" ht="15" customHeight="1" thickBot="1" x14ac:dyDescent="0.25">
      <c r="A32" s="18"/>
      <c r="B32" s="68" t="s">
        <v>1101</v>
      </c>
      <c r="C32" s="354" t="s">
        <v>1101</v>
      </c>
      <c r="D32" s="354"/>
      <c r="E32" s="334"/>
      <c r="F32" s="339"/>
    </row>
    <row r="33" spans="1:7" ht="15" customHeight="1" x14ac:dyDescent="0.2">
      <c r="A33" s="18"/>
      <c r="B33" s="29"/>
      <c r="C33" s="94"/>
      <c r="D33" s="94"/>
    </row>
    <row r="34" spans="1:7" ht="15" customHeight="1" thickBot="1" x14ac:dyDescent="0.25">
      <c r="A34" s="18"/>
      <c r="B34" s="514" t="s">
        <v>245</v>
      </c>
      <c r="C34" s="515"/>
      <c r="D34" s="515"/>
      <c r="E34" s="515"/>
      <c r="F34" s="515"/>
    </row>
    <row r="35" spans="1:7" ht="15" customHeight="1" thickBot="1" x14ac:dyDescent="0.25">
      <c r="A35" s="18"/>
      <c r="B35" s="22" t="s">
        <v>236</v>
      </c>
      <c r="C35" s="23"/>
      <c r="D35" s="23" t="s">
        <v>597</v>
      </c>
      <c r="E35" s="23" t="s">
        <v>237</v>
      </c>
      <c r="F35" s="24" t="s">
        <v>238</v>
      </c>
    </row>
    <row r="36" spans="1:7" ht="15" customHeight="1" x14ac:dyDescent="0.2">
      <c r="A36" s="18"/>
      <c r="B36" s="83" t="s">
        <v>241</v>
      </c>
      <c r="C36" s="340"/>
      <c r="D36" s="341" t="s">
        <v>1090</v>
      </c>
      <c r="E36" s="388" t="s">
        <v>909</v>
      </c>
      <c r="F36" s="317"/>
    </row>
    <row r="37" spans="1:7" ht="15" customHeight="1" x14ac:dyDescent="0.2">
      <c r="A37" s="18"/>
      <c r="B37" s="55" t="s">
        <v>240</v>
      </c>
      <c r="C37" s="342"/>
      <c r="D37" s="343" t="s">
        <v>428</v>
      </c>
      <c r="E37" s="390" t="s">
        <v>908</v>
      </c>
      <c r="F37" s="335"/>
    </row>
    <row r="38" spans="1:7" ht="15" customHeight="1" x14ac:dyDescent="0.2">
      <c r="A38" s="18"/>
      <c r="B38" s="55" t="s">
        <v>895</v>
      </c>
      <c r="C38" s="342"/>
      <c r="D38" s="343" t="s">
        <v>1091</v>
      </c>
      <c r="E38" s="390"/>
      <c r="F38" s="335"/>
    </row>
    <row r="39" spans="1:7" ht="15" customHeight="1" x14ac:dyDescent="0.2">
      <c r="A39" s="18"/>
      <c r="B39" s="55" t="s">
        <v>308</v>
      </c>
      <c r="C39" s="342"/>
      <c r="D39" s="343" t="s">
        <v>433</v>
      </c>
      <c r="E39" s="390" t="s">
        <v>908</v>
      </c>
      <c r="F39" s="335"/>
    </row>
    <row r="40" spans="1:7" ht="15" customHeight="1" x14ac:dyDescent="0.2">
      <c r="A40" s="18"/>
      <c r="B40" s="55" t="s">
        <v>307</v>
      </c>
      <c r="C40" s="342"/>
      <c r="D40" s="343" t="s">
        <v>432</v>
      </c>
      <c r="E40" s="390" t="s">
        <v>908</v>
      </c>
      <c r="F40" s="335"/>
    </row>
    <row r="41" spans="1:7" ht="15" customHeight="1" x14ac:dyDescent="0.2">
      <c r="A41" s="18"/>
      <c r="B41" s="55" t="s">
        <v>894</v>
      </c>
      <c r="C41" s="342"/>
      <c r="D41" s="343" t="s">
        <v>1092</v>
      </c>
      <c r="E41" s="390"/>
      <c r="F41" s="335"/>
    </row>
    <row r="42" spans="1:7" ht="15" customHeight="1" x14ac:dyDescent="0.2">
      <c r="A42" s="18"/>
      <c r="B42" s="55" t="s">
        <v>311</v>
      </c>
      <c r="C42" s="342"/>
      <c r="D42" s="343" t="s">
        <v>543</v>
      </c>
      <c r="E42" s="390"/>
      <c r="F42" s="335"/>
    </row>
    <row r="43" spans="1:7" ht="15" customHeight="1" x14ac:dyDescent="0.2">
      <c r="A43" s="18"/>
      <c r="B43" s="55" t="s">
        <v>315</v>
      </c>
      <c r="C43" s="342"/>
      <c r="D43" s="343" t="s">
        <v>430</v>
      </c>
      <c r="E43" s="390" t="s">
        <v>908</v>
      </c>
      <c r="F43" s="335"/>
    </row>
    <row r="44" spans="1:7" ht="15" customHeight="1" x14ac:dyDescent="0.2">
      <c r="A44" s="18"/>
      <c r="B44" s="55" t="s">
        <v>896</v>
      </c>
      <c r="C44" s="342"/>
      <c r="D44" s="343" t="s">
        <v>1093</v>
      </c>
      <c r="E44" s="390"/>
      <c r="F44" s="335"/>
    </row>
    <row r="45" spans="1:7" ht="15" customHeight="1" x14ac:dyDescent="0.2">
      <c r="A45" s="18"/>
      <c r="B45" s="55" t="s">
        <v>897</v>
      </c>
      <c r="C45" s="342"/>
      <c r="D45" s="343" t="s">
        <v>1094</v>
      </c>
      <c r="E45" s="390"/>
      <c r="F45" s="335"/>
      <c r="G45" s="15"/>
    </row>
    <row r="46" spans="1:7" ht="15" customHeight="1" x14ac:dyDescent="0.2">
      <c r="A46" s="18"/>
      <c r="B46" s="55" t="s">
        <v>898</v>
      </c>
      <c r="C46" s="342"/>
      <c r="D46" s="343" t="s">
        <v>1095</v>
      </c>
      <c r="E46" s="333"/>
      <c r="F46" s="335"/>
      <c r="G46" s="15"/>
    </row>
    <row r="47" spans="1:7" ht="15" customHeight="1" x14ac:dyDescent="0.2">
      <c r="A47" s="18"/>
      <c r="B47" s="55" t="s">
        <v>901</v>
      </c>
      <c r="C47" s="342"/>
      <c r="D47" s="343" t="s">
        <v>1096</v>
      </c>
      <c r="E47" s="333"/>
      <c r="F47" s="335"/>
      <c r="G47" s="15"/>
    </row>
    <row r="48" spans="1:7" ht="15" customHeight="1" x14ac:dyDescent="0.2">
      <c r="A48" s="18"/>
      <c r="B48" s="55" t="s">
        <v>892</v>
      </c>
      <c r="C48" s="342"/>
      <c r="D48" s="343" t="s">
        <v>1097</v>
      </c>
      <c r="E48" s="333"/>
      <c r="F48" s="335"/>
      <c r="G48" s="15"/>
    </row>
    <row r="49" spans="1:7" ht="15" customHeight="1" x14ac:dyDescent="0.2">
      <c r="A49" s="18"/>
      <c r="B49" s="55" t="s">
        <v>893</v>
      </c>
      <c r="C49" s="342"/>
      <c r="D49" s="343" t="s">
        <v>1098</v>
      </c>
      <c r="E49" s="333"/>
      <c r="F49" s="335"/>
      <c r="G49" s="15"/>
    </row>
    <row r="50" spans="1:7" ht="15" customHeight="1" x14ac:dyDescent="0.2">
      <c r="A50" s="18"/>
      <c r="B50" s="55" t="s">
        <v>899</v>
      </c>
      <c r="C50" s="342"/>
      <c r="D50" s="343" t="s">
        <v>1099</v>
      </c>
      <c r="E50" s="333"/>
      <c r="F50" s="335"/>
      <c r="G50" s="15"/>
    </row>
    <row r="51" spans="1:7" ht="15" customHeight="1" x14ac:dyDescent="0.2">
      <c r="A51" s="18"/>
      <c r="B51" s="55" t="s">
        <v>900</v>
      </c>
      <c r="C51" s="342"/>
      <c r="D51" s="343" t="s">
        <v>1100</v>
      </c>
      <c r="E51" s="333"/>
      <c r="F51" s="335"/>
      <c r="G51" s="15"/>
    </row>
    <row r="52" spans="1:7" ht="15" customHeight="1" x14ac:dyDescent="0.2">
      <c r="A52" s="18"/>
      <c r="B52" s="55" t="s">
        <v>1101</v>
      </c>
      <c r="C52" s="342"/>
      <c r="D52" s="343"/>
      <c r="E52" s="333"/>
      <c r="F52" s="335"/>
      <c r="G52" s="15"/>
    </row>
    <row r="53" spans="1:7" ht="15" customHeight="1" x14ac:dyDescent="0.2">
      <c r="A53" s="18"/>
      <c r="B53" s="55" t="s">
        <v>1101</v>
      </c>
      <c r="C53" s="342" t="s">
        <v>1101</v>
      </c>
      <c r="D53" s="343"/>
      <c r="E53" s="333"/>
      <c r="F53" s="335"/>
      <c r="G53" s="15"/>
    </row>
    <row r="54" spans="1:7" ht="15" customHeight="1" thickBot="1" x14ac:dyDescent="0.25">
      <c r="A54" s="18"/>
      <c r="B54" s="68" t="s">
        <v>1101</v>
      </c>
      <c r="C54" s="354" t="s">
        <v>1101</v>
      </c>
      <c r="D54" s="345"/>
      <c r="E54" s="339"/>
      <c r="F54" s="339"/>
      <c r="G54" s="15"/>
    </row>
    <row r="55" spans="1:7" ht="15" customHeight="1" x14ac:dyDescent="0.2">
      <c r="A55" s="18"/>
      <c r="B55" s="32"/>
      <c r="C55" s="32"/>
      <c r="D55" s="32"/>
      <c r="G55" s="15"/>
    </row>
    <row r="56" spans="1:7" ht="15" customHeight="1" thickBot="1" x14ac:dyDescent="0.25">
      <c r="A56" s="18"/>
      <c r="B56" s="514" t="s">
        <v>252</v>
      </c>
      <c r="C56" s="515"/>
      <c r="D56" s="515"/>
      <c r="E56" s="515"/>
      <c r="F56" s="515"/>
    </row>
    <row r="57" spans="1:7" ht="15" customHeight="1" thickBot="1" x14ac:dyDescent="0.25">
      <c r="A57" s="18"/>
      <c r="B57" s="22" t="s">
        <v>236</v>
      </c>
      <c r="C57" s="23"/>
      <c r="D57" s="23" t="s">
        <v>597</v>
      </c>
      <c r="E57" s="23" t="s">
        <v>237</v>
      </c>
      <c r="F57" s="24" t="s">
        <v>238</v>
      </c>
    </row>
    <row r="58" spans="1:7" ht="15" customHeight="1" x14ac:dyDescent="0.2">
      <c r="A58" s="18"/>
      <c r="B58" s="83" t="s">
        <v>270</v>
      </c>
      <c r="C58" s="340"/>
      <c r="D58" s="341" t="s">
        <v>1063</v>
      </c>
      <c r="E58" s="332"/>
      <c r="F58" s="337"/>
    </row>
    <row r="59" spans="1:7" ht="15" customHeight="1" x14ac:dyDescent="0.2">
      <c r="A59" s="18"/>
      <c r="B59" s="55" t="s">
        <v>1101</v>
      </c>
      <c r="C59" s="342"/>
      <c r="D59" s="343"/>
      <c r="E59" s="333"/>
      <c r="F59" s="338"/>
    </row>
    <row r="60" spans="1:7" ht="15" customHeight="1" x14ac:dyDescent="0.2">
      <c r="A60" s="18"/>
      <c r="B60" s="55" t="s">
        <v>1101</v>
      </c>
      <c r="C60" s="342" t="s">
        <v>1101</v>
      </c>
      <c r="D60" s="343"/>
      <c r="E60" s="333"/>
      <c r="F60" s="338"/>
    </row>
    <row r="61" spans="1:7" ht="15" customHeight="1" thickBot="1" x14ac:dyDescent="0.25">
      <c r="A61" s="18"/>
      <c r="B61" s="68" t="s">
        <v>1101</v>
      </c>
      <c r="C61" s="354" t="s">
        <v>1101</v>
      </c>
      <c r="D61" s="345"/>
      <c r="E61" s="339"/>
      <c r="F61" s="339"/>
    </row>
    <row r="62" spans="1:7" x14ac:dyDescent="0.2">
      <c r="A62" s="18"/>
      <c r="B62" s="29"/>
      <c r="C62" s="94"/>
      <c r="D62" s="94"/>
    </row>
    <row r="63" spans="1:7" ht="13.5" thickBot="1" x14ac:dyDescent="0.25">
      <c r="A63" s="18"/>
      <c r="B63" s="29"/>
      <c r="C63" s="94"/>
      <c r="D63" s="94"/>
    </row>
    <row r="64" spans="1:7" ht="16.5" thickBot="1" x14ac:dyDescent="0.25">
      <c r="A64" s="18"/>
      <c r="B64" s="532" t="s">
        <v>930</v>
      </c>
      <c r="C64" s="533"/>
      <c r="D64" s="533"/>
      <c r="E64" s="533"/>
      <c r="F64" s="534"/>
    </row>
    <row r="65" spans="1:6" x14ac:dyDescent="0.2">
      <c r="A65" s="18"/>
      <c r="B65" s="392"/>
      <c r="C65" s="94"/>
      <c r="D65" s="94"/>
      <c r="F65" s="393"/>
    </row>
    <row r="66" spans="1:6" ht="20.25" customHeight="1" x14ac:dyDescent="0.2">
      <c r="A66" s="18"/>
      <c r="B66" s="392"/>
      <c r="C66" s="94"/>
      <c r="D66" s="94"/>
      <c r="F66" s="393"/>
    </row>
    <row r="67" spans="1:6" s="16" customFormat="1" x14ac:dyDescent="0.2">
      <c r="A67" s="18"/>
      <c r="B67" s="392"/>
      <c r="C67" s="94"/>
      <c r="D67" s="94"/>
      <c r="F67" s="393"/>
    </row>
    <row r="68" spans="1:6" s="16" customFormat="1" x14ac:dyDescent="0.2">
      <c r="A68" s="18"/>
      <c r="B68" s="392"/>
      <c r="C68" s="94"/>
      <c r="D68" s="94"/>
      <c r="F68" s="393"/>
    </row>
    <row r="69" spans="1:6" s="16" customFormat="1" x14ac:dyDescent="0.2">
      <c r="A69" s="18"/>
      <c r="B69" s="392"/>
      <c r="C69" s="94"/>
      <c r="D69" s="94"/>
      <c r="F69" s="393"/>
    </row>
    <row r="70" spans="1:6" s="16" customFormat="1" x14ac:dyDescent="0.2">
      <c r="A70" s="18"/>
      <c r="B70" s="392"/>
      <c r="C70" s="94"/>
      <c r="D70" s="94"/>
      <c r="F70" s="393"/>
    </row>
    <row r="71" spans="1:6" s="16" customFormat="1" x14ac:dyDescent="0.2">
      <c r="A71" s="18"/>
      <c r="B71" s="392"/>
      <c r="C71" s="94"/>
      <c r="D71" s="94"/>
      <c r="F71" s="393"/>
    </row>
    <row r="72" spans="1:6" s="16" customFormat="1" x14ac:dyDescent="0.2">
      <c r="A72" s="18"/>
      <c r="B72" s="392"/>
      <c r="C72" s="94"/>
      <c r="D72" s="94"/>
      <c r="F72" s="393"/>
    </row>
    <row r="73" spans="1:6" s="16" customFormat="1" x14ac:dyDescent="0.2">
      <c r="A73" s="15"/>
      <c r="B73" s="392"/>
      <c r="C73" s="94"/>
      <c r="D73" s="94"/>
      <c r="F73" s="393"/>
    </row>
    <row r="74" spans="1:6" s="16" customFormat="1" x14ac:dyDescent="0.2">
      <c r="A74" s="15"/>
      <c r="B74" s="392"/>
      <c r="C74" s="94"/>
      <c r="D74" s="94"/>
      <c r="F74" s="393"/>
    </row>
    <row r="75" spans="1:6" s="16" customFormat="1" x14ac:dyDescent="0.2">
      <c r="A75" s="15"/>
      <c r="B75" s="392"/>
      <c r="C75" s="94"/>
      <c r="D75" s="94"/>
      <c r="F75" s="393"/>
    </row>
    <row r="76" spans="1:6" s="16" customFormat="1" x14ac:dyDescent="0.2">
      <c r="A76" s="15"/>
      <c r="B76" s="392"/>
      <c r="C76" s="94"/>
      <c r="D76" s="94"/>
      <c r="F76" s="393"/>
    </row>
    <row r="77" spans="1:6" s="16" customFormat="1" x14ac:dyDescent="0.2">
      <c r="A77" s="15"/>
      <c r="B77" s="392"/>
      <c r="C77" s="94"/>
      <c r="D77" s="94"/>
      <c r="F77" s="393"/>
    </row>
    <row r="78" spans="1:6" s="16" customFormat="1" x14ac:dyDescent="0.2">
      <c r="A78" s="15"/>
      <c r="B78" s="392"/>
      <c r="C78" s="94"/>
      <c r="D78" s="94"/>
      <c r="F78" s="393"/>
    </row>
    <row r="79" spans="1:6" s="16" customFormat="1" x14ac:dyDescent="0.2">
      <c r="A79" s="15"/>
      <c r="B79" s="392"/>
      <c r="C79" s="94"/>
      <c r="D79" s="94"/>
      <c r="F79" s="393"/>
    </row>
    <row r="80" spans="1:6" s="16" customFormat="1" x14ac:dyDescent="0.2">
      <c r="A80" s="15"/>
      <c r="B80" s="392"/>
      <c r="C80" s="94"/>
      <c r="D80" s="94"/>
      <c r="F80" s="393"/>
    </row>
    <row r="81" spans="1:6" s="16" customFormat="1" x14ac:dyDescent="0.2">
      <c r="A81" s="15"/>
      <c r="B81" s="392"/>
      <c r="C81" s="94"/>
      <c r="D81" s="94"/>
      <c r="F81" s="393"/>
    </row>
    <row r="82" spans="1:6" s="16" customFormat="1" x14ac:dyDescent="0.2">
      <c r="A82" s="15"/>
      <c r="B82" s="392"/>
      <c r="C82" s="94"/>
      <c r="D82" s="94"/>
      <c r="F82" s="393"/>
    </row>
    <row r="83" spans="1:6" s="16" customFormat="1" x14ac:dyDescent="0.2">
      <c r="A83" s="15"/>
      <c r="B83" s="394"/>
      <c r="C83" s="94"/>
      <c r="D83" s="94"/>
      <c r="F83" s="393"/>
    </row>
    <row r="84" spans="1:6" s="16" customFormat="1" x14ac:dyDescent="0.2">
      <c r="A84" s="15"/>
      <c r="B84" s="392"/>
      <c r="C84" s="94"/>
      <c r="D84" s="94"/>
      <c r="F84" s="393"/>
    </row>
    <row r="85" spans="1:6" s="16" customFormat="1" x14ac:dyDescent="0.2">
      <c r="A85" s="18"/>
      <c r="B85" s="392"/>
      <c r="C85" s="94"/>
      <c r="D85" s="94"/>
      <c r="F85" s="393"/>
    </row>
    <row r="86" spans="1:6" s="16" customFormat="1" x14ac:dyDescent="0.2">
      <c r="A86" s="18"/>
      <c r="B86" s="394"/>
      <c r="C86" s="17"/>
      <c r="D86" s="17"/>
      <c r="F86" s="393"/>
    </row>
    <row r="87" spans="1:6" s="16" customFormat="1" x14ac:dyDescent="0.2">
      <c r="A87" s="94"/>
      <c r="B87" s="394"/>
      <c r="C87" s="17"/>
      <c r="D87" s="17"/>
      <c r="F87" s="393"/>
    </row>
    <row r="88" spans="1:6" s="16" customFormat="1" x14ac:dyDescent="0.2">
      <c r="B88" s="394"/>
      <c r="C88" s="17"/>
      <c r="D88" s="17"/>
      <c r="F88" s="393"/>
    </row>
    <row r="89" spans="1:6" s="16" customFormat="1" x14ac:dyDescent="0.2">
      <c r="B89" s="394"/>
      <c r="C89" s="17"/>
      <c r="D89" s="17"/>
      <c r="F89" s="393"/>
    </row>
    <row r="90" spans="1:6" s="16" customFormat="1" x14ac:dyDescent="0.2">
      <c r="B90" s="394"/>
      <c r="C90" s="17"/>
      <c r="D90" s="17"/>
      <c r="F90" s="393"/>
    </row>
    <row r="91" spans="1:6" s="16" customFormat="1" x14ac:dyDescent="0.2">
      <c r="B91" s="394"/>
      <c r="C91" s="17"/>
      <c r="D91" s="17"/>
      <c r="F91" s="393"/>
    </row>
    <row r="92" spans="1:6" s="16" customFormat="1" x14ac:dyDescent="0.2">
      <c r="B92" s="394"/>
      <c r="C92" s="17"/>
      <c r="D92" s="17"/>
      <c r="F92" s="393"/>
    </row>
    <row r="93" spans="1:6" s="16" customFormat="1" x14ac:dyDescent="0.2">
      <c r="B93" s="392"/>
      <c r="C93" s="94"/>
      <c r="D93" s="94"/>
      <c r="F93" s="393"/>
    </row>
    <row r="94" spans="1:6" s="16" customFormat="1" x14ac:dyDescent="0.2">
      <c r="B94" s="392"/>
      <c r="C94" s="94"/>
      <c r="D94" s="94"/>
      <c r="F94" s="393"/>
    </row>
    <row r="95" spans="1:6" s="16" customFormat="1" x14ac:dyDescent="0.2">
      <c r="B95" s="392"/>
      <c r="C95" s="94"/>
      <c r="D95" s="94"/>
      <c r="F95" s="393"/>
    </row>
    <row r="96" spans="1:6" s="16" customFormat="1" x14ac:dyDescent="0.2">
      <c r="B96" s="392"/>
      <c r="C96" s="94"/>
      <c r="D96" s="94"/>
      <c r="F96" s="393"/>
    </row>
    <row r="97" spans="1:6" s="16" customFormat="1" x14ac:dyDescent="0.2">
      <c r="B97" s="392"/>
      <c r="C97" s="94"/>
      <c r="D97" s="94"/>
      <c r="F97" s="393"/>
    </row>
    <row r="98" spans="1:6" s="16" customFormat="1" x14ac:dyDescent="0.2">
      <c r="B98" s="394"/>
      <c r="C98" s="17"/>
      <c r="D98" s="17"/>
      <c r="F98" s="393"/>
    </row>
    <row r="99" spans="1:6" s="16" customFormat="1" x14ac:dyDescent="0.2">
      <c r="B99" s="394"/>
      <c r="C99" s="94"/>
      <c r="D99" s="94"/>
      <c r="F99" s="393"/>
    </row>
    <row r="100" spans="1:6" s="16" customFormat="1" x14ac:dyDescent="0.2">
      <c r="B100" s="392"/>
      <c r="C100" s="94"/>
      <c r="D100" s="94"/>
      <c r="F100" s="393"/>
    </row>
    <row r="101" spans="1:6" x14ac:dyDescent="0.2">
      <c r="A101" s="16"/>
      <c r="B101" s="395"/>
      <c r="E101" s="17"/>
      <c r="F101" s="396"/>
    </row>
    <row r="102" spans="1:6" x14ac:dyDescent="0.2">
      <c r="A102" s="16"/>
      <c r="B102" s="397"/>
      <c r="E102" s="17"/>
      <c r="F102" s="396"/>
    </row>
    <row r="103" spans="1:6" x14ac:dyDescent="0.2">
      <c r="A103" s="17"/>
      <c r="B103" s="397"/>
      <c r="E103" s="17"/>
      <c r="F103" s="396"/>
    </row>
    <row r="104" spans="1:6" x14ac:dyDescent="0.2">
      <c r="A104" s="17"/>
      <c r="B104" s="397"/>
      <c r="E104" s="17"/>
      <c r="F104" s="396"/>
    </row>
    <row r="105" spans="1:6" x14ac:dyDescent="0.2">
      <c r="B105" s="397"/>
      <c r="E105" s="17"/>
      <c r="F105" s="396"/>
    </row>
    <row r="106" spans="1:6" x14ac:dyDescent="0.2">
      <c r="B106" s="397"/>
      <c r="E106" s="17"/>
      <c r="F106" s="396"/>
    </row>
    <row r="107" spans="1:6" x14ac:dyDescent="0.2">
      <c r="B107" s="397"/>
      <c r="E107" s="17"/>
      <c r="F107" s="396"/>
    </row>
    <row r="108" spans="1:6" x14ac:dyDescent="0.2">
      <c r="B108" s="397"/>
      <c r="E108" s="17"/>
      <c r="F108" s="396"/>
    </row>
    <row r="109" spans="1:6" ht="13.5" thickBot="1" x14ac:dyDescent="0.25">
      <c r="B109" s="398"/>
      <c r="C109" s="399"/>
      <c r="D109" s="399"/>
      <c r="E109" s="399"/>
      <c r="F109" s="400"/>
    </row>
    <row r="110" spans="1:6" x14ac:dyDescent="0.2">
      <c r="B110" s="17"/>
      <c r="E110" s="17"/>
      <c r="F110" s="17"/>
    </row>
    <row r="111" spans="1:6" x14ac:dyDescent="0.2">
      <c r="B111" s="17"/>
      <c r="E111" s="17"/>
      <c r="F111" s="17"/>
    </row>
    <row r="112" spans="1:6" x14ac:dyDescent="0.2">
      <c r="B112" s="17"/>
      <c r="E112" s="17"/>
      <c r="F112" s="17"/>
    </row>
    <row r="113" spans="2:6" x14ac:dyDescent="0.2">
      <c r="B113" s="17"/>
      <c r="E113" s="17"/>
      <c r="F113" s="17"/>
    </row>
    <row r="114" spans="2:6" x14ac:dyDescent="0.2">
      <c r="B114" s="17"/>
      <c r="E114" s="17"/>
      <c r="F114" s="17"/>
    </row>
    <row r="115" spans="2:6" x14ac:dyDescent="0.2">
      <c r="B115" s="17"/>
      <c r="E115" s="17"/>
      <c r="F115" s="17"/>
    </row>
    <row r="116" spans="2:6" x14ac:dyDescent="0.2">
      <c r="B116" s="17"/>
      <c r="E116" s="17"/>
      <c r="F116" s="17"/>
    </row>
    <row r="117" spans="2:6" x14ac:dyDescent="0.2">
      <c r="B117" s="16"/>
      <c r="E117" s="17"/>
      <c r="F117" s="17"/>
    </row>
    <row r="118" spans="2:6" x14ac:dyDescent="0.2">
      <c r="B118" s="16"/>
      <c r="E118" s="17"/>
      <c r="F118" s="17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  <row r="355" spans="7:7" x14ac:dyDescent="0.2">
      <c r="G355" s="15"/>
    </row>
    <row r="356" spans="7:7" x14ac:dyDescent="0.2">
      <c r="G356" s="15"/>
    </row>
    <row r="357" spans="7:7" x14ac:dyDescent="0.2">
      <c r="G357" s="15"/>
    </row>
  </sheetData>
  <sheetProtection algorithmName="SHA-512" hashValue="aaKufAWdBXaa2nB4uVFq+USLQt2f+Trbhbx5S3i7PqGDPa4XdeJxttSk0/9Vt5paXfeNzkFJcg/0vkSPHg7WsA==" saltValue="XD0bfQDCcJ7oE1aTCLFzvg==" spinCount="100000" sheet="1" objects="1" scenarios="1"/>
  <mergeCells count="5">
    <mergeCell ref="B14:F14"/>
    <mergeCell ref="B34:F34"/>
    <mergeCell ref="B56:F56"/>
    <mergeCell ref="B64:F64"/>
    <mergeCell ref="F3:F5"/>
  </mergeCells>
  <phoneticPr fontId="34" type="noConversion"/>
  <printOptions horizontalCentered="1"/>
  <pageMargins left="0" right="0" top="0.59055118110236227" bottom="0" header="0.31496062992125984" footer="0.31496062992125984"/>
  <pageSetup paperSize="9" scale="84" orientation="portrait" verticalDpi="0" r:id="rId1"/>
  <rowBreaks count="1" manualBreakCount="1">
    <brk id="62" max="16383" man="1"/>
  </rowBreak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207D-3AB9-45D1-A42C-ABDC15427922}">
  <sheetPr codeName="Planilha66"/>
  <dimension ref="A1:G346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42578125" style="14" customWidth="1"/>
    <col min="3" max="3" width="16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63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927</v>
      </c>
    </row>
    <row r="10" spans="1:7" ht="15" customHeight="1" x14ac:dyDescent="0.2">
      <c r="B10" s="92" t="s">
        <v>1393</v>
      </c>
    </row>
    <row r="11" spans="1:7" ht="15" customHeight="1" x14ac:dyDescent="0.2">
      <c r="B11" s="92" t="s">
        <v>905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243</v>
      </c>
      <c r="C16" s="340"/>
      <c r="D16" s="341" t="s">
        <v>1027</v>
      </c>
      <c r="E16" s="388"/>
      <c r="F16" s="317"/>
      <c r="G16" s="15"/>
    </row>
    <row r="17" spans="1:7" ht="15" customHeight="1" x14ac:dyDescent="0.2">
      <c r="A17" s="18"/>
      <c r="B17" s="55" t="s">
        <v>243</v>
      </c>
      <c r="C17" s="342"/>
      <c r="D17" s="343" t="s">
        <v>1026</v>
      </c>
      <c r="E17" s="390"/>
      <c r="F17" s="335"/>
      <c r="G17" s="15"/>
    </row>
    <row r="18" spans="1:7" ht="15" customHeight="1" x14ac:dyDescent="0.2">
      <c r="A18" s="18"/>
      <c r="B18" s="55" t="s">
        <v>258</v>
      </c>
      <c r="C18" s="342"/>
      <c r="D18" s="343" t="s">
        <v>934</v>
      </c>
      <c r="E18" s="390"/>
      <c r="F18" s="335"/>
    </row>
    <row r="19" spans="1:7" ht="15" customHeight="1" x14ac:dyDescent="0.2">
      <c r="A19" s="18"/>
      <c r="B19" s="55" t="s">
        <v>1003</v>
      </c>
      <c r="C19" s="342"/>
      <c r="D19" s="343" t="s">
        <v>585</v>
      </c>
      <c r="E19" s="390"/>
      <c r="F19" s="335"/>
    </row>
    <row r="20" spans="1:7" ht="15" customHeight="1" x14ac:dyDescent="0.2">
      <c r="A20" s="18"/>
      <c r="B20" s="55" t="s">
        <v>253</v>
      </c>
      <c r="C20" s="342"/>
      <c r="D20" s="343" t="s">
        <v>505</v>
      </c>
      <c r="E20" s="390"/>
      <c r="F20" s="335"/>
    </row>
    <row r="21" spans="1:7" ht="15" customHeight="1" x14ac:dyDescent="0.2">
      <c r="A21" s="18"/>
      <c r="B21" s="55" t="s">
        <v>301</v>
      </c>
      <c r="C21" s="342"/>
      <c r="D21" s="343" t="s">
        <v>501</v>
      </c>
      <c r="E21" s="390" t="s">
        <v>766</v>
      </c>
      <c r="F21" s="335"/>
    </row>
    <row r="22" spans="1:7" ht="15" customHeight="1" x14ac:dyDescent="0.2">
      <c r="A22" s="18"/>
      <c r="B22" s="55" t="s">
        <v>288</v>
      </c>
      <c r="C22" s="342"/>
      <c r="D22" s="343" t="s">
        <v>500</v>
      </c>
      <c r="E22" s="390" t="s">
        <v>928</v>
      </c>
      <c r="F22" s="338"/>
    </row>
    <row r="23" spans="1:7" ht="15" customHeight="1" x14ac:dyDescent="0.2">
      <c r="A23" s="18"/>
      <c r="B23" s="55" t="s">
        <v>931</v>
      </c>
      <c r="C23" s="342"/>
      <c r="D23" s="343" t="s">
        <v>933</v>
      </c>
      <c r="E23" s="390" t="s">
        <v>781</v>
      </c>
      <c r="F23" s="338"/>
    </row>
    <row r="24" spans="1:7" ht="15" customHeight="1" x14ac:dyDescent="0.2">
      <c r="A24" s="18"/>
      <c r="B24" s="55" t="s">
        <v>931</v>
      </c>
      <c r="C24" s="342"/>
      <c r="D24" s="343" t="s">
        <v>933</v>
      </c>
      <c r="E24" s="402" t="s">
        <v>929</v>
      </c>
      <c r="F24" s="338"/>
    </row>
    <row r="25" spans="1:7" ht="15" customHeight="1" x14ac:dyDescent="0.2">
      <c r="A25" s="18"/>
      <c r="B25" s="55" t="s">
        <v>1101</v>
      </c>
      <c r="C25" s="342"/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/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255</v>
      </c>
      <c r="C30" s="340"/>
      <c r="D30" s="341" t="s">
        <v>376</v>
      </c>
      <c r="E30" s="388"/>
      <c r="F30" s="317"/>
    </row>
    <row r="31" spans="1:7" ht="15" customHeight="1" x14ac:dyDescent="0.2">
      <c r="A31" s="18"/>
      <c r="B31" s="55" t="s">
        <v>241</v>
      </c>
      <c r="C31" s="342"/>
      <c r="D31" s="343" t="s">
        <v>633</v>
      </c>
      <c r="E31" s="390"/>
      <c r="F31" s="335"/>
    </row>
    <row r="32" spans="1:7" ht="15" customHeight="1" x14ac:dyDescent="0.2">
      <c r="A32" s="18"/>
      <c r="B32" s="55" t="s">
        <v>242</v>
      </c>
      <c r="C32" s="342"/>
      <c r="D32" s="343" t="s">
        <v>971</v>
      </c>
      <c r="E32" s="390" t="s">
        <v>912</v>
      </c>
      <c r="F32" s="335"/>
    </row>
    <row r="33" spans="1:7" ht="15" customHeight="1" x14ac:dyDescent="0.2">
      <c r="A33" s="18"/>
      <c r="B33" s="55" t="s">
        <v>242</v>
      </c>
      <c r="C33" s="342"/>
      <c r="D33" s="343" t="s">
        <v>970</v>
      </c>
      <c r="E33" s="390" t="s">
        <v>913</v>
      </c>
      <c r="F33" s="335"/>
    </row>
    <row r="34" spans="1:7" ht="15" customHeight="1" x14ac:dyDescent="0.2">
      <c r="A34" s="18"/>
      <c r="B34" s="55" t="s">
        <v>652</v>
      </c>
      <c r="C34" s="342"/>
      <c r="D34" s="343" t="s">
        <v>998</v>
      </c>
      <c r="E34" s="390" t="s">
        <v>784</v>
      </c>
      <c r="F34" s="335"/>
    </row>
    <row r="35" spans="1:7" ht="15" customHeight="1" x14ac:dyDescent="0.2">
      <c r="A35" s="18"/>
      <c r="B35" s="55" t="s">
        <v>652</v>
      </c>
      <c r="C35" s="342"/>
      <c r="D35" s="343" t="s">
        <v>996</v>
      </c>
      <c r="E35" s="390" t="s">
        <v>785</v>
      </c>
      <c r="F35" s="335"/>
    </row>
    <row r="36" spans="1:7" ht="15" customHeight="1" x14ac:dyDescent="0.2">
      <c r="A36" s="18"/>
      <c r="B36" s="55" t="s">
        <v>786</v>
      </c>
      <c r="C36" s="342"/>
      <c r="D36" s="343" t="s">
        <v>1070</v>
      </c>
      <c r="E36" s="390"/>
      <c r="F36" s="335"/>
    </row>
    <row r="37" spans="1:7" ht="15" customHeight="1" x14ac:dyDescent="0.2">
      <c r="A37" s="18"/>
      <c r="B37" s="55" t="s">
        <v>787</v>
      </c>
      <c r="C37" s="342"/>
      <c r="D37" s="343" t="s">
        <v>997</v>
      </c>
      <c r="E37" s="390"/>
      <c r="F37" s="335"/>
      <c r="G37" s="15"/>
    </row>
    <row r="38" spans="1:7" ht="15" customHeight="1" x14ac:dyDescent="0.2">
      <c r="A38" s="18"/>
      <c r="B38" s="55" t="s">
        <v>788</v>
      </c>
      <c r="C38" s="342"/>
      <c r="D38" s="343" t="s">
        <v>1055</v>
      </c>
      <c r="E38" s="333"/>
      <c r="F38" s="335"/>
      <c r="G38" s="15"/>
    </row>
    <row r="39" spans="1:7" ht="15" customHeight="1" x14ac:dyDescent="0.2">
      <c r="A39" s="18"/>
      <c r="B39" s="55" t="s">
        <v>772</v>
      </c>
      <c r="C39" s="342"/>
      <c r="D39" s="343" t="s">
        <v>995</v>
      </c>
      <c r="E39" s="333"/>
      <c r="F39" s="335"/>
      <c r="G39" s="15"/>
    </row>
    <row r="40" spans="1:7" ht="15" customHeight="1" x14ac:dyDescent="0.2">
      <c r="A40" s="18"/>
      <c r="B40" s="55" t="s">
        <v>1101</v>
      </c>
      <c r="C40" s="342"/>
      <c r="D40" s="343"/>
      <c r="E40" s="333"/>
      <c r="F40" s="335"/>
    </row>
    <row r="41" spans="1:7" ht="15" customHeight="1" x14ac:dyDescent="0.2">
      <c r="A41" s="18"/>
      <c r="B41" s="55" t="s">
        <v>1101</v>
      </c>
      <c r="C41" s="342"/>
      <c r="D41" s="343"/>
      <c r="E41" s="333"/>
      <c r="F41" s="335"/>
      <c r="G41" s="15"/>
    </row>
    <row r="42" spans="1:7" ht="15" customHeight="1" x14ac:dyDescent="0.2">
      <c r="A42" s="18"/>
      <c r="B42" s="55" t="s">
        <v>1101</v>
      </c>
      <c r="C42" s="342"/>
      <c r="D42" s="343"/>
      <c r="E42" s="333"/>
      <c r="F42" s="335"/>
      <c r="G42" s="15"/>
    </row>
    <row r="43" spans="1:7" ht="15" customHeight="1" x14ac:dyDescent="0.2">
      <c r="A43" s="18"/>
      <c r="B43" s="55" t="s">
        <v>1101</v>
      </c>
      <c r="C43" s="342"/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/>
      <c r="D45" s="34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/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789</v>
      </c>
      <c r="C49" s="340"/>
      <c r="D49" s="341" t="s">
        <v>1001</v>
      </c>
      <c r="E49" s="332"/>
      <c r="F49" s="337"/>
    </row>
    <row r="50" spans="1:6" ht="15" customHeight="1" x14ac:dyDescent="0.2">
      <c r="A50" s="18"/>
      <c r="B50" s="55" t="s">
        <v>790</v>
      </c>
      <c r="C50" s="342"/>
      <c r="D50" s="343" t="s">
        <v>1002</v>
      </c>
      <c r="E50" s="333"/>
      <c r="F50" s="338"/>
    </row>
    <row r="51" spans="1:6" ht="15" customHeight="1" x14ac:dyDescent="0.2">
      <c r="A51" s="18"/>
      <c r="B51" s="55" t="s">
        <v>1101</v>
      </c>
      <c r="C51" s="342"/>
      <c r="D51" s="343" t="s">
        <v>1101</v>
      </c>
      <c r="E51" s="333"/>
      <c r="F51" s="338"/>
    </row>
    <row r="52" spans="1:6" ht="15" customHeight="1" x14ac:dyDescent="0.2">
      <c r="A52" s="18"/>
      <c r="B52" s="55" t="s">
        <v>1101</v>
      </c>
      <c r="C52" s="342"/>
      <c r="D52" s="343"/>
      <c r="E52" s="333"/>
      <c r="F52" s="338"/>
    </row>
    <row r="53" spans="1:6" ht="15" customHeight="1" thickBot="1" x14ac:dyDescent="0.25">
      <c r="A53" s="18"/>
      <c r="B53" s="68" t="s">
        <v>1101</v>
      </c>
      <c r="C53" s="354"/>
      <c r="D53" s="346"/>
      <c r="E53" s="339"/>
      <c r="F53" s="339"/>
    </row>
    <row r="54" spans="1:6" x14ac:dyDescent="0.2">
      <c r="A54" s="18"/>
      <c r="B54" s="29"/>
      <c r="C54" s="94"/>
      <c r="D54" s="94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x14ac:dyDescent="0.2">
      <c r="A57" s="18"/>
      <c r="B57" s="29"/>
      <c r="C57" s="94"/>
      <c r="D57" s="94"/>
    </row>
    <row r="58" spans="1:6" s="16" customFormat="1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5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14"/>
      <c r="C72" s="94"/>
      <c r="D72" s="94"/>
    </row>
    <row r="73" spans="1:4" s="16" customFormat="1" x14ac:dyDescent="0.2">
      <c r="A73" s="15"/>
      <c r="B73" s="29"/>
      <c r="C73" s="94"/>
      <c r="D73" s="94"/>
    </row>
    <row r="74" spans="1:4" s="16" customFormat="1" x14ac:dyDescent="0.2">
      <c r="A74" s="18"/>
      <c r="B74" s="29"/>
      <c r="C74" s="94"/>
      <c r="D74" s="94"/>
    </row>
    <row r="75" spans="1:4" s="16" customFormat="1" x14ac:dyDescent="0.2">
      <c r="A75" s="18"/>
      <c r="B75" s="14"/>
      <c r="C75" s="17"/>
      <c r="D75" s="17"/>
    </row>
    <row r="76" spans="1:4" s="16" customFormat="1" x14ac:dyDescent="0.2">
      <c r="A76" s="94"/>
      <c r="B76" s="14"/>
      <c r="C76" s="17"/>
      <c r="D76" s="17"/>
    </row>
    <row r="77" spans="1:4" s="16" customFormat="1" x14ac:dyDescent="0.2"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29"/>
      <c r="C82" s="94"/>
      <c r="D82" s="94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14"/>
      <c r="C87" s="17"/>
      <c r="D87" s="17"/>
    </row>
    <row r="88" spans="1:6" s="16" customFormat="1" x14ac:dyDescent="0.2">
      <c r="B88" s="14"/>
      <c r="C88" s="94"/>
      <c r="D88" s="94"/>
    </row>
    <row r="89" spans="1:6" s="16" customFormat="1" x14ac:dyDescent="0.2">
      <c r="B89" s="29"/>
      <c r="C89" s="94"/>
      <c r="D89" s="94"/>
    </row>
    <row r="90" spans="1:6" x14ac:dyDescent="0.2">
      <c r="A90" s="16"/>
      <c r="B90" s="16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7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6"/>
      <c r="E106" s="17"/>
      <c r="F106" s="17"/>
    </row>
    <row r="107" spans="2:6" x14ac:dyDescent="0.2">
      <c r="B107" s="16"/>
      <c r="E107" s="17"/>
      <c r="F107" s="17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</sheetData>
  <sheetProtection algorithmName="SHA-512" hashValue="cay1H6IlnkOtuMoXeq6qR4Wl4EzTDQK2Ki3Qyo6whCC06vq7PrmcsO+Q8R9RdqLXwazgq9ojnb5wUwn1bvp0PA==" saltValue="ngKuUycSivq0bSpGcNTXdA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CCF4-6C0C-4430-9F45-5AD9010F54ED}">
  <sheetPr codeName="Planilha67"/>
  <dimension ref="A1:G346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7.85546875" style="14" customWidth="1"/>
    <col min="3" max="3" width="16.5703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64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361</v>
      </c>
    </row>
    <row r="10" spans="1:7" ht="15" customHeight="1" x14ac:dyDescent="0.2">
      <c r="B10" s="95" t="s">
        <v>1381</v>
      </c>
    </row>
    <row r="11" spans="1:7" ht="15" customHeight="1" x14ac:dyDescent="0.2">
      <c r="B11" s="92" t="s">
        <v>1408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23"/>
      <c r="D15" s="23" t="s">
        <v>597</v>
      </c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83" t="s">
        <v>258</v>
      </c>
      <c r="C16" s="340"/>
      <c r="D16" s="341" t="s">
        <v>573</v>
      </c>
      <c r="E16" s="388"/>
      <c r="F16" s="317"/>
      <c r="G16" s="15"/>
    </row>
    <row r="17" spans="1:7" ht="15" customHeight="1" x14ac:dyDescent="0.2">
      <c r="A17" s="18"/>
      <c r="B17" s="55" t="s">
        <v>243</v>
      </c>
      <c r="C17" s="342"/>
      <c r="D17" s="343" t="s">
        <v>1049</v>
      </c>
      <c r="E17" s="390"/>
      <c r="F17" s="335"/>
      <c r="G17" s="15"/>
    </row>
    <row r="18" spans="1:7" ht="15" customHeight="1" x14ac:dyDescent="0.2">
      <c r="A18" s="18"/>
      <c r="B18" s="55" t="s">
        <v>1101</v>
      </c>
      <c r="C18" s="342"/>
      <c r="D18" s="343"/>
      <c r="E18" s="390"/>
      <c r="F18" s="335"/>
    </row>
    <row r="19" spans="1:7" ht="15" customHeight="1" x14ac:dyDescent="0.2">
      <c r="A19" s="18"/>
      <c r="B19" s="55" t="s">
        <v>1101</v>
      </c>
      <c r="C19" s="342"/>
      <c r="D19" s="343"/>
      <c r="E19" s="390"/>
      <c r="F19" s="335"/>
    </row>
    <row r="20" spans="1:7" ht="15" customHeight="1" x14ac:dyDescent="0.2">
      <c r="A20" s="18"/>
      <c r="B20" s="55" t="s">
        <v>1101</v>
      </c>
      <c r="C20" s="342"/>
      <c r="D20" s="343"/>
      <c r="E20" s="390"/>
      <c r="F20" s="335"/>
    </row>
    <row r="21" spans="1:7" ht="15" customHeight="1" x14ac:dyDescent="0.2">
      <c r="A21" s="18"/>
      <c r="B21" s="55" t="s">
        <v>1101</v>
      </c>
      <c r="C21" s="342"/>
      <c r="D21" s="343"/>
      <c r="E21" s="390"/>
      <c r="F21" s="335"/>
    </row>
    <row r="22" spans="1:7" ht="15" customHeight="1" x14ac:dyDescent="0.2">
      <c r="A22" s="18"/>
      <c r="B22" s="55" t="s">
        <v>1101</v>
      </c>
      <c r="C22" s="342"/>
      <c r="D22" s="343"/>
      <c r="E22" s="390"/>
      <c r="F22" s="338"/>
    </row>
    <row r="23" spans="1:7" ht="15" customHeight="1" x14ac:dyDescent="0.2">
      <c r="A23" s="18"/>
      <c r="B23" s="55" t="s">
        <v>1101</v>
      </c>
      <c r="C23" s="342"/>
      <c r="D23" s="343"/>
      <c r="E23" s="390"/>
      <c r="F23" s="338"/>
    </row>
    <row r="24" spans="1:7" ht="15" customHeight="1" x14ac:dyDescent="0.2">
      <c r="A24" s="18"/>
      <c r="B24" s="55" t="s">
        <v>1101</v>
      </c>
      <c r="C24" s="342"/>
      <c r="D24" s="343"/>
      <c r="E24" s="402"/>
      <c r="F24" s="338"/>
    </row>
    <row r="25" spans="1:7" ht="15" customHeight="1" x14ac:dyDescent="0.2">
      <c r="A25" s="18"/>
      <c r="B25" s="55" t="s">
        <v>1101</v>
      </c>
      <c r="C25" s="342"/>
      <c r="D25" s="343"/>
      <c r="E25" s="402"/>
      <c r="F25" s="338"/>
    </row>
    <row r="26" spans="1:7" ht="15" customHeight="1" thickBot="1" x14ac:dyDescent="0.25">
      <c r="A26" s="18"/>
      <c r="B26" s="68" t="s">
        <v>1101</v>
      </c>
      <c r="C26" s="354"/>
      <c r="D26" s="345"/>
      <c r="E26" s="334"/>
      <c r="F26" s="339"/>
    </row>
    <row r="27" spans="1:7" ht="15" customHeight="1" x14ac:dyDescent="0.2">
      <c r="A27" s="18"/>
      <c r="B27" s="29"/>
      <c r="C27" s="94"/>
      <c r="D27" s="94"/>
    </row>
    <row r="28" spans="1:7" ht="15" customHeight="1" thickBot="1" x14ac:dyDescent="0.25">
      <c r="A28" s="18"/>
      <c r="B28" s="514" t="s">
        <v>245</v>
      </c>
      <c r="C28" s="515"/>
      <c r="D28" s="515"/>
      <c r="E28" s="515"/>
      <c r="F28" s="515"/>
    </row>
    <row r="29" spans="1:7" ht="15" customHeight="1" thickBot="1" x14ac:dyDescent="0.25">
      <c r="A29" s="18"/>
      <c r="B29" s="22" t="s">
        <v>236</v>
      </c>
      <c r="C29" s="23"/>
      <c r="D29" s="23" t="s">
        <v>597</v>
      </c>
      <c r="E29" s="23" t="s">
        <v>237</v>
      </c>
      <c r="F29" s="24" t="s">
        <v>238</v>
      </c>
    </row>
    <row r="30" spans="1:7" ht="15" customHeight="1" x14ac:dyDescent="0.2">
      <c r="A30" s="18"/>
      <c r="B30" s="83" t="s">
        <v>255</v>
      </c>
      <c r="C30" s="340"/>
      <c r="D30" s="341" t="s">
        <v>376</v>
      </c>
      <c r="E30" s="388"/>
      <c r="F30" s="317">
        <v>2000</v>
      </c>
    </row>
    <row r="31" spans="1:7" ht="15" customHeight="1" x14ac:dyDescent="0.2">
      <c r="A31" s="18"/>
      <c r="B31" s="55" t="s">
        <v>241</v>
      </c>
      <c r="C31" s="342"/>
      <c r="D31" s="343" t="s">
        <v>584</v>
      </c>
      <c r="E31" s="390"/>
      <c r="F31" s="335">
        <v>2000</v>
      </c>
    </row>
    <row r="32" spans="1:7" ht="15" customHeight="1" x14ac:dyDescent="0.2">
      <c r="A32" s="18"/>
      <c r="B32" s="55" t="s">
        <v>246</v>
      </c>
      <c r="C32" s="342"/>
      <c r="D32" s="343" t="s">
        <v>595</v>
      </c>
      <c r="E32" s="390"/>
      <c r="F32" s="335">
        <v>4000</v>
      </c>
    </row>
    <row r="33" spans="1:7" ht="15" customHeight="1" x14ac:dyDescent="0.2">
      <c r="A33" s="18"/>
      <c r="B33" s="55" t="s">
        <v>651</v>
      </c>
      <c r="C33" s="342"/>
      <c r="D33" s="343" t="s">
        <v>707</v>
      </c>
      <c r="E33" s="390"/>
      <c r="F33" s="335">
        <v>4000</v>
      </c>
    </row>
    <row r="34" spans="1:7" ht="15" customHeight="1" x14ac:dyDescent="0.2">
      <c r="A34" s="18"/>
      <c r="B34" s="55" t="s">
        <v>651</v>
      </c>
      <c r="C34" s="342"/>
      <c r="D34" s="343" t="s">
        <v>1051</v>
      </c>
      <c r="E34" s="390"/>
      <c r="F34" s="335">
        <v>4000</v>
      </c>
    </row>
    <row r="35" spans="1:7" ht="15" customHeight="1" x14ac:dyDescent="0.2">
      <c r="A35" s="18"/>
      <c r="B35" s="55" t="s">
        <v>651</v>
      </c>
      <c r="C35" s="342"/>
      <c r="D35" s="343" t="s">
        <v>1050</v>
      </c>
      <c r="E35" s="390"/>
      <c r="F35" s="335">
        <v>4000</v>
      </c>
    </row>
    <row r="36" spans="1:7" ht="15" customHeight="1" x14ac:dyDescent="0.2">
      <c r="A36" s="18"/>
      <c r="B36" s="55" t="s">
        <v>1101</v>
      </c>
      <c r="C36" s="342"/>
      <c r="D36" s="343"/>
      <c r="E36" s="390"/>
      <c r="F36" s="335"/>
    </row>
    <row r="37" spans="1:7" ht="15" customHeight="1" x14ac:dyDescent="0.2">
      <c r="A37" s="18"/>
      <c r="B37" s="55" t="s">
        <v>1101</v>
      </c>
      <c r="C37" s="342"/>
      <c r="D37" s="343"/>
      <c r="E37" s="390"/>
      <c r="F37" s="335"/>
      <c r="G37" s="15"/>
    </row>
    <row r="38" spans="1:7" ht="15" customHeight="1" x14ac:dyDescent="0.2">
      <c r="A38" s="18"/>
      <c r="B38" s="55" t="s">
        <v>1101</v>
      </c>
      <c r="C38" s="342"/>
      <c r="D38" s="343"/>
      <c r="E38" s="333"/>
      <c r="F38" s="335"/>
      <c r="G38" s="15"/>
    </row>
    <row r="39" spans="1:7" ht="15" customHeight="1" x14ac:dyDescent="0.2">
      <c r="A39" s="18"/>
      <c r="B39" s="55" t="s">
        <v>1101</v>
      </c>
      <c r="C39" s="342"/>
      <c r="D39" s="343"/>
      <c r="E39" s="333"/>
      <c r="F39" s="335"/>
      <c r="G39" s="15"/>
    </row>
    <row r="40" spans="1:7" ht="15" customHeight="1" x14ac:dyDescent="0.2">
      <c r="A40" s="18"/>
      <c r="B40" s="55" t="s">
        <v>1101</v>
      </c>
      <c r="C40" s="342"/>
      <c r="D40" s="343"/>
      <c r="E40" s="333"/>
      <c r="F40" s="335"/>
    </row>
    <row r="41" spans="1:7" ht="15" customHeight="1" x14ac:dyDescent="0.2">
      <c r="A41" s="18"/>
      <c r="B41" s="55" t="s">
        <v>1101</v>
      </c>
      <c r="C41" s="342"/>
      <c r="D41" s="343"/>
      <c r="E41" s="333"/>
      <c r="F41" s="335"/>
      <c r="G41" s="15"/>
    </row>
    <row r="42" spans="1:7" ht="15" customHeight="1" x14ac:dyDescent="0.2">
      <c r="A42" s="18"/>
      <c r="B42" s="55" t="s">
        <v>1101</v>
      </c>
      <c r="C42" s="342"/>
      <c r="D42" s="343"/>
      <c r="E42" s="333"/>
      <c r="F42" s="335"/>
      <c r="G42" s="15"/>
    </row>
    <row r="43" spans="1:7" ht="15" customHeight="1" x14ac:dyDescent="0.2">
      <c r="A43" s="18"/>
      <c r="B43" s="55" t="s">
        <v>1101</v>
      </c>
      <c r="C43" s="342"/>
      <c r="D43" s="343"/>
      <c r="E43" s="333"/>
      <c r="F43" s="335"/>
      <c r="G43" s="15"/>
    </row>
    <row r="44" spans="1:7" ht="15" customHeight="1" x14ac:dyDescent="0.2">
      <c r="A44" s="18"/>
      <c r="B44" s="55" t="s">
        <v>1101</v>
      </c>
      <c r="C44" s="342"/>
      <c r="D44" s="343"/>
      <c r="E44" s="333"/>
      <c r="F44" s="335"/>
      <c r="G44" s="15"/>
    </row>
    <row r="45" spans="1:7" ht="15" customHeight="1" thickBot="1" x14ac:dyDescent="0.25">
      <c r="A45" s="18"/>
      <c r="B45" s="68" t="s">
        <v>1101</v>
      </c>
      <c r="C45" s="354"/>
      <c r="D45" s="345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23" t="s">
        <v>598</v>
      </c>
      <c r="D48" s="23" t="s">
        <v>597</v>
      </c>
      <c r="E48" s="23" t="s">
        <v>237</v>
      </c>
      <c r="F48" s="24" t="s">
        <v>238</v>
      </c>
    </row>
    <row r="49" spans="1:6" ht="15" customHeight="1" x14ac:dyDescent="0.2">
      <c r="A49" s="18"/>
      <c r="B49" s="83" t="s">
        <v>1101</v>
      </c>
      <c r="C49" s="340" t="s">
        <v>1101</v>
      </c>
      <c r="D49" s="341"/>
      <c r="E49" s="332"/>
      <c r="F49" s="337"/>
    </row>
    <row r="50" spans="1:6" ht="15" customHeight="1" x14ac:dyDescent="0.2">
      <c r="A50" s="18"/>
      <c r="B50" s="55" t="s">
        <v>1101</v>
      </c>
      <c r="C50" s="342" t="s">
        <v>1101</v>
      </c>
      <c r="D50" s="343"/>
      <c r="E50" s="333"/>
      <c r="F50" s="338"/>
    </row>
    <row r="51" spans="1:6" ht="15" customHeight="1" x14ac:dyDescent="0.2">
      <c r="A51" s="18"/>
      <c r="B51" s="55" t="s">
        <v>1101</v>
      </c>
      <c r="C51" s="342" t="s">
        <v>1101</v>
      </c>
      <c r="D51" s="343"/>
      <c r="E51" s="333"/>
      <c r="F51" s="338"/>
    </row>
    <row r="52" spans="1:6" ht="15" customHeight="1" x14ac:dyDescent="0.2">
      <c r="A52" s="18"/>
      <c r="B52" s="55" t="s">
        <v>1101</v>
      </c>
      <c r="C52" s="342" t="s">
        <v>1101</v>
      </c>
      <c r="D52" s="343"/>
      <c r="E52" s="333"/>
      <c r="F52" s="338"/>
    </row>
    <row r="53" spans="1:6" ht="15" customHeight="1" thickBot="1" x14ac:dyDescent="0.25">
      <c r="A53" s="18"/>
      <c r="B53" s="68" t="s">
        <v>1101</v>
      </c>
      <c r="C53" s="354" t="s">
        <v>1101</v>
      </c>
      <c r="D53" s="345"/>
      <c r="E53" s="339"/>
      <c r="F53" s="339"/>
    </row>
    <row r="54" spans="1:6" x14ac:dyDescent="0.2">
      <c r="A54" s="18"/>
      <c r="B54" s="29"/>
      <c r="C54" s="94"/>
      <c r="D54" s="94"/>
    </row>
    <row r="55" spans="1:6" x14ac:dyDescent="0.2">
      <c r="A55" s="18"/>
      <c r="B55" s="29"/>
      <c r="C55" s="94"/>
      <c r="D55" s="94"/>
    </row>
    <row r="56" spans="1:6" x14ac:dyDescent="0.2">
      <c r="A56" s="18"/>
      <c r="B56" s="29"/>
      <c r="C56" s="94"/>
      <c r="D56" s="94"/>
    </row>
    <row r="57" spans="1:6" x14ac:dyDescent="0.2">
      <c r="A57" s="18"/>
      <c r="B57" s="29"/>
      <c r="C57" s="94"/>
      <c r="D57" s="94"/>
    </row>
    <row r="58" spans="1:6" s="16" customFormat="1" x14ac:dyDescent="0.2">
      <c r="A58" s="18"/>
      <c r="B58" s="29"/>
      <c r="C58" s="94"/>
      <c r="D58" s="94"/>
    </row>
    <row r="59" spans="1:6" s="16" customFormat="1" x14ac:dyDescent="0.2">
      <c r="A59" s="18"/>
      <c r="B59" s="29"/>
      <c r="C59" s="94"/>
      <c r="D59" s="94"/>
    </row>
    <row r="60" spans="1:6" s="16" customFormat="1" x14ac:dyDescent="0.2">
      <c r="A60" s="18"/>
      <c r="B60" s="29"/>
      <c r="C60" s="94"/>
      <c r="D60" s="94"/>
    </row>
    <row r="61" spans="1:6" s="16" customFormat="1" x14ac:dyDescent="0.2">
      <c r="A61" s="18"/>
      <c r="B61" s="29"/>
      <c r="C61" s="94"/>
      <c r="D61" s="94"/>
    </row>
    <row r="62" spans="1:6" s="16" customFormat="1" x14ac:dyDescent="0.2">
      <c r="A62" s="18"/>
      <c r="B62" s="29"/>
      <c r="C62" s="94"/>
      <c r="D62" s="94"/>
    </row>
    <row r="63" spans="1:6" s="16" customFormat="1" x14ac:dyDescent="0.2">
      <c r="A63" s="18"/>
      <c r="B63" s="29"/>
      <c r="C63" s="94"/>
      <c r="D63" s="94"/>
    </row>
    <row r="64" spans="1:6" s="16" customFormat="1" x14ac:dyDescent="0.2">
      <c r="A64" s="15"/>
      <c r="B64" s="29"/>
      <c r="C64" s="94"/>
      <c r="D64" s="94"/>
    </row>
    <row r="65" spans="1:4" s="16" customFormat="1" x14ac:dyDescent="0.2">
      <c r="A65" s="15"/>
      <c r="B65" s="29"/>
      <c r="C65" s="94"/>
      <c r="D65" s="94"/>
    </row>
    <row r="66" spans="1:4" s="16" customFormat="1" x14ac:dyDescent="0.2">
      <c r="A66" s="15"/>
      <c r="B66" s="29"/>
      <c r="C66" s="94"/>
      <c r="D66" s="94"/>
    </row>
    <row r="67" spans="1:4" s="16" customFormat="1" x14ac:dyDescent="0.2">
      <c r="A67" s="15"/>
      <c r="B67" s="29"/>
      <c r="C67" s="94"/>
      <c r="D67" s="94"/>
    </row>
    <row r="68" spans="1:4" s="16" customFormat="1" x14ac:dyDescent="0.2">
      <c r="A68" s="15"/>
      <c r="B68" s="29"/>
      <c r="C68" s="94"/>
      <c r="D68" s="94"/>
    </row>
    <row r="69" spans="1:4" s="16" customFormat="1" x14ac:dyDescent="0.2">
      <c r="A69" s="15"/>
      <c r="B69" s="29"/>
      <c r="C69" s="94"/>
      <c r="D69" s="94"/>
    </row>
    <row r="70" spans="1:4" s="16" customFormat="1" x14ac:dyDescent="0.2">
      <c r="A70" s="15"/>
      <c r="B70" s="29"/>
      <c r="C70" s="94"/>
      <c r="D70" s="94"/>
    </row>
    <row r="71" spans="1:4" s="16" customFormat="1" x14ac:dyDescent="0.2">
      <c r="A71" s="15"/>
      <c r="B71" s="29"/>
      <c r="C71" s="94"/>
      <c r="D71" s="94"/>
    </row>
    <row r="72" spans="1:4" s="16" customFormat="1" x14ac:dyDescent="0.2">
      <c r="A72" s="15"/>
      <c r="B72" s="14"/>
      <c r="C72" s="94"/>
      <c r="D72" s="94"/>
    </row>
    <row r="73" spans="1:4" s="16" customFormat="1" x14ac:dyDescent="0.2">
      <c r="A73" s="15"/>
      <c r="B73" s="29"/>
      <c r="C73" s="94"/>
      <c r="D73" s="94"/>
    </row>
    <row r="74" spans="1:4" s="16" customFormat="1" x14ac:dyDescent="0.2">
      <c r="A74" s="18"/>
      <c r="B74" s="29"/>
      <c r="C74" s="94"/>
      <c r="D74" s="94"/>
    </row>
    <row r="75" spans="1:4" s="16" customFormat="1" x14ac:dyDescent="0.2">
      <c r="A75" s="18"/>
      <c r="B75" s="14"/>
      <c r="C75" s="17"/>
      <c r="D75" s="17"/>
    </row>
    <row r="76" spans="1:4" s="16" customFormat="1" x14ac:dyDescent="0.2">
      <c r="A76" s="94"/>
      <c r="B76" s="14"/>
      <c r="C76" s="17"/>
      <c r="D76" s="17"/>
    </row>
    <row r="77" spans="1:4" s="16" customFormat="1" x14ac:dyDescent="0.2">
      <c r="B77" s="14"/>
      <c r="C77" s="17"/>
      <c r="D77" s="17"/>
    </row>
    <row r="78" spans="1:4" s="16" customFormat="1" x14ac:dyDescent="0.2">
      <c r="B78" s="14"/>
      <c r="C78" s="17"/>
      <c r="D78" s="17"/>
    </row>
    <row r="79" spans="1:4" s="16" customFormat="1" x14ac:dyDescent="0.2">
      <c r="B79" s="14"/>
      <c r="C79" s="17"/>
      <c r="D79" s="17"/>
    </row>
    <row r="80" spans="1:4" s="16" customFormat="1" x14ac:dyDescent="0.2">
      <c r="B80" s="14"/>
      <c r="C80" s="17"/>
      <c r="D80" s="17"/>
    </row>
    <row r="81" spans="1:6" s="16" customFormat="1" x14ac:dyDescent="0.2">
      <c r="B81" s="14"/>
      <c r="C81" s="17"/>
      <c r="D81" s="17"/>
    </row>
    <row r="82" spans="1:6" s="16" customFormat="1" x14ac:dyDescent="0.2">
      <c r="B82" s="29"/>
      <c r="C82" s="94"/>
      <c r="D82" s="94"/>
    </row>
    <row r="83" spans="1:6" s="16" customFormat="1" x14ac:dyDescent="0.2">
      <c r="B83" s="29"/>
      <c r="C83" s="94"/>
      <c r="D83" s="94"/>
    </row>
    <row r="84" spans="1:6" s="16" customFormat="1" x14ac:dyDescent="0.2">
      <c r="B84" s="29"/>
      <c r="C84" s="94"/>
      <c r="D84" s="94"/>
    </row>
    <row r="85" spans="1:6" s="16" customFormat="1" x14ac:dyDescent="0.2">
      <c r="B85" s="29"/>
      <c r="C85" s="94"/>
      <c r="D85" s="94"/>
    </row>
    <row r="86" spans="1:6" s="16" customFormat="1" x14ac:dyDescent="0.2">
      <c r="B86" s="29"/>
      <c r="C86" s="94"/>
      <c r="D86" s="94"/>
    </row>
    <row r="87" spans="1:6" s="16" customFormat="1" x14ac:dyDescent="0.2">
      <c r="B87" s="14"/>
      <c r="C87" s="17"/>
      <c r="D87" s="17"/>
    </row>
    <row r="88" spans="1:6" s="16" customFormat="1" x14ac:dyDescent="0.2">
      <c r="B88" s="14"/>
      <c r="C88" s="94"/>
      <c r="D88" s="94"/>
    </row>
    <row r="89" spans="1:6" s="16" customFormat="1" x14ac:dyDescent="0.2">
      <c r="B89" s="29"/>
      <c r="C89" s="94"/>
      <c r="D89" s="94"/>
    </row>
    <row r="90" spans="1:6" x14ac:dyDescent="0.2">
      <c r="A90" s="16"/>
      <c r="B90" s="16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7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7"/>
      <c r="E99" s="17"/>
      <c r="F99" s="17"/>
    </row>
    <row r="100" spans="2:6" x14ac:dyDescent="0.2">
      <c r="B100" s="17"/>
      <c r="E100" s="17"/>
      <c r="F100" s="17"/>
    </row>
    <row r="101" spans="2:6" x14ac:dyDescent="0.2">
      <c r="B101" s="17"/>
      <c r="E101" s="17"/>
      <c r="F101" s="17"/>
    </row>
    <row r="102" spans="2:6" x14ac:dyDescent="0.2">
      <c r="B102" s="17"/>
      <c r="E102" s="17"/>
      <c r="F102" s="17"/>
    </row>
    <row r="103" spans="2:6" x14ac:dyDescent="0.2">
      <c r="B103" s="17"/>
      <c r="E103" s="17"/>
      <c r="F103" s="17"/>
    </row>
    <row r="104" spans="2:6" x14ac:dyDescent="0.2">
      <c r="B104" s="17"/>
      <c r="E104" s="17"/>
      <c r="F104" s="17"/>
    </row>
    <row r="105" spans="2:6" x14ac:dyDescent="0.2">
      <c r="B105" s="17"/>
      <c r="E105" s="17"/>
      <c r="F105" s="17"/>
    </row>
    <row r="106" spans="2:6" x14ac:dyDescent="0.2">
      <c r="B106" s="16"/>
      <c r="E106" s="17"/>
      <c r="F106" s="17"/>
    </row>
    <row r="107" spans="2:6" x14ac:dyDescent="0.2">
      <c r="B107" s="16"/>
      <c r="E107" s="17"/>
      <c r="F107" s="17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</sheetData>
  <sheetProtection algorithmName="SHA-512" hashValue="nR67XtF6E1LVR5LyjksdXP3+F3ahqIS7TWb431w6Z4Wwkolj18F8aI/jliLbqQn7nzshMCtgLyCNTsQas14M6Q==" saltValue="1hmt3eRFtwFWHB1TEAjpxQ==" spinCount="100000" sheet="1" objects="1" scenarios="1"/>
  <mergeCells count="4">
    <mergeCell ref="F3:F5"/>
    <mergeCell ref="B14:F14"/>
    <mergeCell ref="B28:F28"/>
    <mergeCell ref="B47:F47"/>
  </mergeCells>
  <printOptions horizontalCentered="1"/>
  <pageMargins left="0" right="0" top="0.78740157480314965" bottom="0" header="0.31496062992125984" footer="0.31496062992125984"/>
  <pageSetup paperSize="9" scale="84" orientation="portrait" verticalDpi="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F4A2-DB36-4616-B163-07793CAF8102}">
  <dimension ref="A1:G354"/>
  <sheetViews>
    <sheetView showGridLines="0" showRowColHeaders="0" zoomScaleNormal="100" workbookViewId="0">
      <selection activeCell="M26" sqref="M26"/>
    </sheetView>
  </sheetViews>
  <sheetFormatPr defaultRowHeight="12.75" x14ac:dyDescent="0.2"/>
  <cols>
    <col min="1" max="1" width="3.28515625" style="15" customWidth="1"/>
    <col min="2" max="2" width="38.140625" style="14" customWidth="1"/>
    <col min="3" max="3" width="16.5703125" style="17" customWidth="1"/>
    <col min="4" max="4" width="16.7109375" style="17" customWidth="1"/>
    <col min="5" max="5" width="28.7109375" style="16" customWidth="1"/>
    <col min="6" max="6" width="12.7109375" style="16" customWidth="1"/>
    <col min="7" max="7" width="3.85546875" style="17" customWidth="1"/>
    <col min="8" max="16384" width="9.140625" style="17"/>
  </cols>
  <sheetData>
    <row r="1" spans="1:7" ht="15" customHeight="1" x14ac:dyDescent="0.2"/>
    <row r="2" spans="1:7" ht="15" customHeight="1" thickBot="1" x14ac:dyDescent="0.25"/>
    <row r="3" spans="1:7" ht="15" customHeight="1" thickTop="1" x14ac:dyDescent="0.2">
      <c r="F3" s="500">
        <v>65</v>
      </c>
    </row>
    <row r="4" spans="1:7" ht="15" customHeight="1" x14ac:dyDescent="0.2">
      <c r="F4" s="516"/>
    </row>
    <row r="5" spans="1:7" ht="15" customHeight="1" thickBot="1" x14ac:dyDescent="0.25">
      <c r="F5" s="517"/>
    </row>
    <row r="6" spans="1:7" ht="15" customHeight="1" thickTop="1" x14ac:dyDescent="0.2"/>
    <row r="7" spans="1:7" ht="15" customHeight="1" x14ac:dyDescent="0.2"/>
    <row r="8" spans="1:7" ht="15" customHeight="1" x14ac:dyDescent="0.2"/>
    <row r="9" spans="1:7" ht="24" thickBot="1" x14ac:dyDescent="0.4">
      <c r="B9" s="20" t="s">
        <v>1108</v>
      </c>
    </row>
    <row r="10" spans="1:7" ht="15" customHeight="1" x14ac:dyDescent="0.2">
      <c r="B10" s="92" t="s">
        <v>1342</v>
      </c>
    </row>
    <row r="11" spans="1:7" ht="15" customHeight="1" x14ac:dyDescent="0.2">
      <c r="B11" s="92" t="s">
        <v>907</v>
      </c>
    </row>
    <row r="12" spans="1:7" ht="15" customHeight="1" x14ac:dyDescent="0.2">
      <c r="B12" s="92"/>
    </row>
    <row r="13" spans="1:7" ht="15" customHeight="1" x14ac:dyDescent="0.2">
      <c r="B13" s="93" t="s">
        <v>650</v>
      </c>
    </row>
    <row r="14" spans="1:7" ht="27" customHeight="1" thickBot="1" x14ac:dyDescent="0.25">
      <c r="B14" s="514" t="s">
        <v>235</v>
      </c>
      <c r="C14" s="515"/>
      <c r="D14" s="515"/>
      <c r="E14" s="515"/>
      <c r="F14" s="515"/>
    </row>
    <row r="15" spans="1:7" ht="15" customHeight="1" thickBot="1" x14ac:dyDescent="0.25">
      <c r="A15" s="18"/>
      <c r="B15" s="22" t="s">
        <v>236</v>
      </c>
      <c r="C15" s="509" t="s">
        <v>597</v>
      </c>
      <c r="D15" s="510"/>
      <c r="E15" s="23" t="s">
        <v>237</v>
      </c>
      <c r="F15" s="24" t="s">
        <v>238</v>
      </c>
      <c r="G15" s="15" t="s">
        <v>239</v>
      </c>
    </row>
    <row r="16" spans="1:7" ht="15" customHeight="1" x14ac:dyDescent="0.2">
      <c r="A16" s="18"/>
      <c r="B16" s="55" t="s">
        <v>301</v>
      </c>
      <c r="C16" s="507" t="s">
        <v>501</v>
      </c>
      <c r="D16" s="508"/>
      <c r="E16" s="390"/>
      <c r="F16" s="335"/>
    </row>
    <row r="17" spans="1:7" ht="15" customHeight="1" x14ac:dyDescent="0.2">
      <c r="A17" s="18"/>
      <c r="B17" s="55" t="s">
        <v>256</v>
      </c>
      <c r="C17" s="505" t="s">
        <v>461</v>
      </c>
      <c r="D17" s="506"/>
      <c r="E17" s="390"/>
      <c r="F17" s="335"/>
    </row>
    <row r="18" spans="1:7" ht="15" customHeight="1" x14ac:dyDescent="0.2">
      <c r="A18" s="18"/>
      <c r="B18" s="55" t="s">
        <v>258</v>
      </c>
      <c r="C18" s="505" t="s">
        <v>604</v>
      </c>
      <c r="D18" s="506"/>
      <c r="E18" s="390"/>
      <c r="F18" s="335"/>
    </row>
    <row r="19" spans="1:7" ht="15" customHeight="1" x14ac:dyDescent="0.2">
      <c r="A19" s="18"/>
      <c r="B19" s="55" t="s">
        <v>292</v>
      </c>
      <c r="C19" s="505" t="s">
        <v>455</v>
      </c>
      <c r="D19" s="506"/>
      <c r="E19" s="390"/>
      <c r="F19" s="335"/>
    </row>
    <row r="20" spans="1:7" ht="15" customHeight="1" x14ac:dyDescent="0.2">
      <c r="A20" s="18"/>
      <c r="B20" s="55" t="s">
        <v>253</v>
      </c>
      <c r="C20" s="505" t="s">
        <v>391</v>
      </c>
      <c r="D20" s="506"/>
      <c r="E20" s="390" t="s">
        <v>1112</v>
      </c>
      <c r="F20" s="335"/>
    </row>
    <row r="21" spans="1:7" ht="15" customHeight="1" x14ac:dyDescent="0.2">
      <c r="A21" s="18"/>
      <c r="B21" s="55" t="s">
        <v>348</v>
      </c>
      <c r="C21" s="505" t="s">
        <v>452</v>
      </c>
      <c r="D21" s="506"/>
      <c r="E21" s="402" t="s">
        <v>1113</v>
      </c>
      <c r="F21" s="335"/>
    </row>
    <row r="22" spans="1:7" ht="15" customHeight="1" thickBot="1" x14ac:dyDescent="0.25">
      <c r="A22" s="18"/>
      <c r="B22" s="68" t="s">
        <v>1101</v>
      </c>
      <c r="C22" s="503" t="s">
        <v>1101</v>
      </c>
      <c r="D22" s="504"/>
      <c r="E22" s="334"/>
      <c r="F22" s="339"/>
    </row>
    <row r="23" spans="1:7" ht="15" customHeight="1" x14ac:dyDescent="0.2">
      <c r="A23" s="18"/>
      <c r="B23" s="29"/>
      <c r="C23" s="94"/>
      <c r="D23" s="94"/>
    </row>
    <row r="24" spans="1:7" ht="15" customHeight="1" thickBot="1" x14ac:dyDescent="0.25">
      <c r="A24" s="18"/>
      <c r="B24" s="514" t="s">
        <v>245</v>
      </c>
      <c r="C24" s="515"/>
      <c r="D24" s="515"/>
      <c r="E24" s="515"/>
      <c r="F24" s="515"/>
    </row>
    <row r="25" spans="1:7" ht="15" customHeight="1" thickBot="1" x14ac:dyDescent="0.25">
      <c r="A25" s="18"/>
      <c r="B25" s="22" t="s">
        <v>236</v>
      </c>
      <c r="C25" s="509" t="s">
        <v>597</v>
      </c>
      <c r="D25" s="510"/>
      <c r="E25" s="23" t="s">
        <v>237</v>
      </c>
      <c r="F25" s="24" t="s">
        <v>238</v>
      </c>
    </row>
    <row r="26" spans="1:7" ht="15" customHeight="1" x14ac:dyDescent="0.2">
      <c r="A26" s="18"/>
      <c r="B26" s="83" t="s">
        <v>240</v>
      </c>
      <c r="C26" s="507" t="s">
        <v>1012</v>
      </c>
      <c r="D26" s="508"/>
      <c r="E26" s="388" t="s">
        <v>1109</v>
      </c>
      <c r="F26" s="317">
        <v>4000</v>
      </c>
      <c r="G26" s="15"/>
    </row>
    <row r="27" spans="1:7" ht="15" customHeight="1" x14ac:dyDescent="0.2">
      <c r="A27" s="18"/>
      <c r="B27" s="55" t="s">
        <v>240</v>
      </c>
      <c r="C27" s="505" t="s">
        <v>1069</v>
      </c>
      <c r="D27" s="506"/>
      <c r="E27" s="390" t="s">
        <v>1110</v>
      </c>
      <c r="F27" s="335">
        <v>4000</v>
      </c>
      <c r="G27" s="15"/>
    </row>
    <row r="28" spans="1:7" ht="15" customHeight="1" x14ac:dyDescent="0.2">
      <c r="A28" s="18"/>
      <c r="B28" s="55" t="s">
        <v>241</v>
      </c>
      <c r="C28" s="505" t="s">
        <v>493</v>
      </c>
      <c r="D28" s="506"/>
      <c r="E28" s="390" t="s">
        <v>805</v>
      </c>
      <c r="F28" s="335"/>
    </row>
    <row r="29" spans="1:7" ht="15" customHeight="1" x14ac:dyDescent="0.2">
      <c r="A29" s="18"/>
      <c r="B29" s="55" t="s">
        <v>241</v>
      </c>
      <c r="C29" s="505" t="s">
        <v>1013</v>
      </c>
      <c r="D29" s="506"/>
      <c r="E29" s="390" t="s">
        <v>1111</v>
      </c>
      <c r="F29" s="335"/>
    </row>
    <row r="30" spans="1:7" ht="15" customHeight="1" x14ac:dyDescent="0.2">
      <c r="A30" s="18"/>
      <c r="B30" s="55" t="s">
        <v>332</v>
      </c>
      <c r="C30" s="505" t="s">
        <v>535</v>
      </c>
      <c r="D30" s="506"/>
      <c r="E30" s="390"/>
      <c r="F30" s="335">
        <v>8000</v>
      </c>
    </row>
    <row r="31" spans="1:7" ht="15" customHeight="1" x14ac:dyDescent="0.2">
      <c r="A31" s="18"/>
      <c r="B31" s="55" t="s">
        <v>978</v>
      </c>
      <c r="C31" s="505" t="s">
        <v>1022</v>
      </c>
      <c r="D31" s="506"/>
      <c r="E31" s="390" t="s">
        <v>1109</v>
      </c>
      <c r="F31" s="335">
        <v>8000</v>
      </c>
    </row>
    <row r="32" spans="1:7" ht="15" customHeight="1" x14ac:dyDescent="0.2">
      <c r="A32" s="18"/>
      <c r="B32" s="55" t="s">
        <v>978</v>
      </c>
      <c r="C32" s="505" t="s">
        <v>1042</v>
      </c>
      <c r="D32" s="506"/>
      <c r="E32" s="390" t="s">
        <v>1114</v>
      </c>
      <c r="F32" s="335">
        <v>8000</v>
      </c>
    </row>
    <row r="33" spans="1:7" ht="15" customHeight="1" x14ac:dyDescent="0.2">
      <c r="A33" s="18"/>
      <c r="B33" s="55" t="s">
        <v>249</v>
      </c>
      <c r="C33" s="505" t="s">
        <v>532</v>
      </c>
      <c r="D33" s="506"/>
      <c r="E33" s="390" t="s">
        <v>1109</v>
      </c>
      <c r="F33" s="335">
        <v>8000</v>
      </c>
    </row>
    <row r="34" spans="1:7" ht="15" customHeight="1" x14ac:dyDescent="0.2">
      <c r="A34" s="18"/>
      <c r="B34" s="55" t="s">
        <v>249</v>
      </c>
      <c r="C34" s="505" t="s">
        <v>599</v>
      </c>
      <c r="D34" s="506"/>
      <c r="E34" s="390" t="s">
        <v>1114</v>
      </c>
      <c r="F34" s="335">
        <v>8000</v>
      </c>
    </row>
    <row r="35" spans="1:7" ht="15" customHeight="1" x14ac:dyDescent="0.2">
      <c r="A35" s="18"/>
      <c r="B35" s="55" t="s">
        <v>332</v>
      </c>
      <c r="C35" s="505" t="s">
        <v>535</v>
      </c>
      <c r="D35" s="506"/>
      <c r="E35" s="390" t="s">
        <v>699</v>
      </c>
      <c r="F35" s="335">
        <v>8000</v>
      </c>
    </row>
    <row r="36" spans="1:7" ht="15" customHeight="1" x14ac:dyDescent="0.2">
      <c r="A36" s="18"/>
      <c r="B36" s="55" t="s">
        <v>293</v>
      </c>
      <c r="C36" s="505" t="s">
        <v>421</v>
      </c>
      <c r="D36" s="506"/>
      <c r="E36" s="390" t="s">
        <v>699</v>
      </c>
      <c r="F36" s="335">
        <v>8000</v>
      </c>
    </row>
    <row r="37" spans="1:7" ht="15" customHeight="1" x14ac:dyDescent="0.2">
      <c r="A37" s="18"/>
      <c r="B37" s="55" t="s">
        <v>343</v>
      </c>
      <c r="C37" s="505" t="s">
        <v>530</v>
      </c>
      <c r="D37" s="506"/>
      <c r="E37" s="390" t="s">
        <v>1109</v>
      </c>
      <c r="F37" s="335">
        <v>8000</v>
      </c>
    </row>
    <row r="38" spans="1:7" ht="15" customHeight="1" x14ac:dyDescent="0.2">
      <c r="A38" s="18"/>
      <c r="B38" s="55" t="s">
        <v>811</v>
      </c>
      <c r="C38" s="505" t="s">
        <v>957</v>
      </c>
      <c r="D38" s="506"/>
      <c r="E38" s="390" t="s">
        <v>1114</v>
      </c>
      <c r="F38" s="335">
        <v>8000</v>
      </c>
      <c r="G38" s="15"/>
    </row>
    <row r="39" spans="1:7" ht="15" customHeight="1" x14ac:dyDescent="0.2">
      <c r="A39" s="18"/>
      <c r="B39" s="55" t="s">
        <v>614</v>
      </c>
      <c r="C39" s="505" t="s">
        <v>388</v>
      </c>
      <c r="D39" s="506"/>
      <c r="E39" s="333" t="s">
        <v>812</v>
      </c>
      <c r="F39" s="335">
        <v>8000</v>
      </c>
      <c r="G39" s="15"/>
    </row>
    <row r="40" spans="1:7" ht="15" customHeight="1" x14ac:dyDescent="0.2">
      <c r="A40" s="18"/>
      <c r="B40" s="55" t="s">
        <v>263</v>
      </c>
      <c r="C40" s="505" t="s">
        <v>386</v>
      </c>
      <c r="D40" s="506"/>
      <c r="E40" s="333" t="s">
        <v>813</v>
      </c>
      <c r="F40" s="335">
        <v>8000</v>
      </c>
      <c r="G40" s="15"/>
    </row>
    <row r="41" spans="1:7" ht="15" customHeight="1" x14ac:dyDescent="0.2">
      <c r="A41" s="18"/>
      <c r="B41" s="55" t="s">
        <v>263</v>
      </c>
      <c r="C41" s="505" t="s">
        <v>524</v>
      </c>
      <c r="D41" s="506"/>
      <c r="E41" s="333" t="s">
        <v>675</v>
      </c>
      <c r="F41" s="335">
        <v>8000</v>
      </c>
    </row>
    <row r="42" spans="1:7" ht="15" customHeight="1" x14ac:dyDescent="0.2">
      <c r="A42" s="18"/>
      <c r="B42" s="55" t="s">
        <v>1107</v>
      </c>
      <c r="C42" s="505" t="s">
        <v>503</v>
      </c>
      <c r="D42" s="506"/>
      <c r="E42" s="333"/>
      <c r="F42" s="335">
        <v>8000</v>
      </c>
      <c r="G42" s="15"/>
    </row>
    <row r="43" spans="1:7" ht="15" customHeight="1" x14ac:dyDescent="0.2">
      <c r="A43" s="18"/>
      <c r="B43" s="55" t="s">
        <v>976</v>
      </c>
      <c r="C43" s="505" t="s">
        <v>977</v>
      </c>
      <c r="D43" s="506"/>
      <c r="E43" s="333" t="s">
        <v>1109</v>
      </c>
      <c r="F43" s="335">
        <v>8000</v>
      </c>
      <c r="G43" s="15"/>
    </row>
    <row r="44" spans="1:7" ht="15" customHeight="1" x14ac:dyDescent="0.2">
      <c r="A44" s="18"/>
      <c r="B44" s="55" t="s">
        <v>976</v>
      </c>
      <c r="C44" s="505" t="s">
        <v>975</v>
      </c>
      <c r="D44" s="506"/>
      <c r="E44" s="333" t="s">
        <v>1114</v>
      </c>
      <c r="F44" s="335">
        <v>8000</v>
      </c>
      <c r="G44" s="15"/>
    </row>
    <row r="45" spans="1:7" ht="15" customHeight="1" thickBot="1" x14ac:dyDescent="0.25">
      <c r="A45" s="18"/>
      <c r="B45" s="68" t="s">
        <v>1101</v>
      </c>
      <c r="C45" s="503"/>
      <c r="D45" s="504"/>
      <c r="E45" s="339"/>
      <c r="F45" s="339"/>
      <c r="G45" s="15"/>
    </row>
    <row r="46" spans="1:7" ht="15" customHeight="1" x14ac:dyDescent="0.2">
      <c r="A46" s="18"/>
      <c r="B46" s="32"/>
      <c r="C46" s="32"/>
      <c r="D46" s="32"/>
      <c r="G46" s="15"/>
    </row>
    <row r="47" spans="1:7" ht="15" customHeight="1" thickBot="1" x14ac:dyDescent="0.25">
      <c r="A47" s="18"/>
      <c r="B47" s="514" t="s">
        <v>252</v>
      </c>
      <c r="C47" s="515"/>
      <c r="D47" s="515"/>
      <c r="E47" s="515"/>
      <c r="F47" s="515"/>
    </row>
    <row r="48" spans="1:7" ht="15" customHeight="1" thickBot="1" x14ac:dyDescent="0.25">
      <c r="A48" s="18"/>
      <c r="B48" s="22" t="s">
        <v>236</v>
      </c>
      <c r="C48" s="509" t="s">
        <v>597</v>
      </c>
      <c r="D48" s="510"/>
      <c r="E48" s="23" t="s">
        <v>237</v>
      </c>
      <c r="F48" s="24" t="s">
        <v>238</v>
      </c>
    </row>
    <row r="49" spans="1:6" ht="15" customHeight="1" x14ac:dyDescent="0.2">
      <c r="A49" s="18"/>
      <c r="B49" s="83" t="s">
        <v>302</v>
      </c>
      <c r="C49" s="507" t="s">
        <v>564</v>
      </c>
      <c r="D49" s="508"/>
      <c r="E49" s="332"/>
      <c r="F49" s="337"/>
    </row>
    <row r="50" spans="1:6" ht="15" customHeight="1" x14ac:dyDescent="0.2">
      <c r="A50" s="18"/>
      <c r="B50" s="55" t="s">
        <v>1003</v>
      </c>
      <c r="C50" s="505" t="s">
        <v>1059</v>
      </c>
      <c r="D50" s="506"/>
      <c r="E50" s="333" t="s">
        <v>1115</v>
      </c>
      <c r="F50" s="338"/>
    </row>
    <row r="51" spans="1:6" ht="15" customHeight="1" x14ac:dyDescent="0.2">
      <c r="A51" s="18"/>
      <c r="B51" s="55" t="s">
        <v>1043</v>
      </c>
      <c r="C51" s="505" t="s">
        <v>724</v>
      </c>
      <c r="D51" s="506"/>
      <c r="E51" s="333"/>
      <c r="F51" s="338"/>
    </row>
    <row r="52" spans="1:6" ht="15" customHeight="1" x14ac:dyDescent="0.2">
      <c r="A52" s="18"/>
      <c r="B52" s="55" t="s">
        <v>980</v>
      </c>
      <c r="C52" s="505" t="s">
        <v>979</v>
      </c>
      <c r="D52" s="506"/>
      <c r="E52" s="333" t="s">
        <v>1109</v>
      </c>
      <c r="F52" s="338"/>
    </row>
    <row r="53" spans="1:6" ht="15" customHeight="1" x14ac:dyDescent="0.2">
      <c r="A53" s="18"/>
      <c r="B53" s="55" t="s">
        <v>980</v>
      </c>
      <c r="C53" s="505" t="s">
        <v>1017</v>
      </c>
      <c r="D53" s="506"/>
      <c r="E53" s="333" t="s">
        <v>1116</v>
      </c>
      <c r="F53" s="338"/>
    </row>
    <row r="54" spans="1:6" ht="15" customHeight="1" x14ac:dyDescent="0.2">
      <c r="A54" s="18"/>
      <c r="B54" s="55" t="s">
        <v>980</v>
      </c>
      <c r="C54" s="505" t="s">
        <v>1016</v>
      </c>
      <c r="D54" s="506"/>
      <c r="E54" s="333" t="s">
        <v>1117</v>
      </c>
      <c r="F54" s="338"/>
    </row>
    <row r="55" spans="1:6" ht="15" customHeight="1" x14ac:dyDescent="0.2">
      <c r="A55" s="18"/>
      <c r="B55" s="55" t="s">
        <v>945</v>
      </c>
      <c r="C55" s="505" t="s">
        <v>1068</v>
      </c>
      <c r="D55" s="506"/>
      <c r="E55" s="333" t="s">
        <v>1109</v>
      </c>
      <c r="F55" s="338"/>
    </row>
    <row r="56" spans="1:6" ht="15" customHeight="1" x14ac:dyDescent="0.2">
      <c r="A56" s="18"/>
      <c r="B56" s="55" t="s">
        <v>945</v>
      </c>
      <c r="C56" s="505" t="s">
        <v>1015</v>
      </c>
      <c r="D56" s="506"/>
      <c r="E56" s="333" t="s">
        <v>1116</v>
      </c>
      <c r="F56" s="338"/>
    </row>
    <row r="57" spans="1:6" ht="15" customHeight="1" x14ac:dyDescent="0.2">
      <c r="A57" s="18"/>
      <c r="B57" s="55" t="s">
        <v>945</v>
      </c>
      <c r="C57" s="505" t="s">
        <v>1014</v>
      </c>
      <c r="D57" s="506"/>
      <c r="E57" s="333" t="s">
        <v>1117</v>
      </c>
      <c r="F57" s="338"/>
    </row>
    <row r="58" spans="1:6" ht="15" customHeight="1" x14ac:dyDescent="0.2">
      <c r="A58" s="18"/>
      <c r="B58" s="55" t="s">
        <v>941</v>
      </c>
      <c r="C58" s="505" t="s">
        <v>944</v>
      </c>
      <c r="D58" s="506"/>
      <c r="E58" s="333" t="s">
        <v>1118</v>
      </c>
      <c r="F58" s="338"/>
    </row>
    <row r="59" spans="1:6" ht="15" customHeight="1" x14ac:dyDescent="0.2">
      <c r="A59" s="18"/>
      <c r="B59" s="55" t="s">
        <v>835</v>
      </c>
      <c r="C59" s="505" t="s">
        <v>716</v>
      </c>
      <c r="D59" s="506"/>
      <c r="E59" s="333" t="s">
        <v>1117</v>
      </c>
      <c r="F59" s="338"/>
    </row>
    <row r="60" spans="1:6" ht="15" customHeight="1" x14ac:dyDescent="0.2">
      <c r="A60" s="18"/>
      <c r="B60" s="55" t="s">
        <v>847</v>
      </c>
      <c r="C60" s="505" t="s">
        <v>1011</v>
      </c>
      <c r="D60" s="506"/>
      <c r="E60" s="333"/>
      <c r="F60" s="338"/>
    </row>
    <row r="61" spans="1:6" ht="15" customHeight="1" thickBot="1" x14ac:dyDescent="0.25">
      <c r="A61" s="18"/>
      <c r="B61" s="68" t="s">
        <v>1101</v>
      </c>
      <c r="C61" s="503" t="s">
        <v>1101</v>
      </c>
      <c r="D61" s="504"/>
      <c r="E61" s="339"/>
      <c r="F61" s="339"/>
    </row>
    <row r="62" spans="1:6" x14ac:dyDescent="0.2">
      <c r="A62" s="18"/>
      <c r="B62" s="29"/>
      <c r="C62" s="94"/>
      <c r="D62" s="94"/>
    </row>
    <row r="63" spans="1:6" x14ac:dyDescent="0.2">
      <c r="A63" s="18"/>
      <c r="B63" s="29"/>
      <c r="C63" s="94"/>
      <c r="D63" s="94"/>
    </row>
    <row r="64" spans="1:6" x14ac:dyDescent="0.2">
      <c r="A64" s="18"/>
      <c r="B64" s="29"/>
      <c r="C64" s="94"/>
      <c r="D64" s="94"/>
    </row>
    <row r="65" spans="1:4" x14ac:dyDescent="0.2">
      <c r="A65" s="18"/>
      <c r="B65" s="29"/>
      <c r="C65" s="94"/>
      <c r="D65" s="94"/>
    </row>
    <row r="66" spans="1:4" s="16" customFormat="1" x14ac:dyDescent="0.2">
      <c r="A66" s="18"/>
      <c r="B66" s="29"/>
      <c r="C66" s="94"/>
      <c r="D66" s="94"/>
    </row>
    <row r="67" spans="1:4" s="16" customFormat="1" x14ac:dyDescent="0.2">
      <c r="A67" s="18"/>
      <c r="B67" s="29"/>
      <c r="C67" s="94"/>
      <c r="D67" s="94"/>
    </row>
    <row r="68" spans="1:4" s="16" customFormat="1" x14ac:dyDescent="0.2">
      <c r="A68" s="18"/>
      <c r="B68" s="29"/>
      <c r="C68" s="94"/>
      <c r="D68" s="94"/>
    </row>
    <row r="69" spans="1:4" s="16" customFormat="1" x14ac:dyDescent="0.2">
      <c r="A69" s="18"/>
      <c r="B69" s="29"/>
      <c r="C69" s="94"/>
      <c r="D69" s="94"/>
    </row>
    <row r="70" spans="1:4" s="16" customFormat="1" x14ac:dyDescent="0.2">
      <c r="A70" s="18"/>
      <c r="B70" s="29"/>
      <c r="C70" s="94"/>
      <c r="D70" s="94"/>
    </row>
    <row r="71" spans="1:4" s="16" customFormat="1" x14ac:dyDescent="0.2">
      <c r="A71" s="18"/>
      <c r="B71" s="29"/>
      <c r="C71" s="94"/>
      <c r="D71" s="94"/>
    </row>
    <row r="72" spans="1:4" s="16" customFormat="1" x14ac:dyDescent="0.2">
      <c r="A72" s="15"/>
      <c r="B72" s="29"/>
      <c r="C72" s="94"/>
      <c r="D72" s="94"/>
    </row>
    <row r="73" spans="1:4" s="16" customFormat="1" x14ac:dyDescent="0.2">
      <c r="A73" s="15"/>
      <c r="B73" s="29"/>
      <c r="C73" s="94"/>
      <c r="D73" s="94"/>
    </row>
    <row r="74" spans="1:4" s="16" customFormat="1" x14ac:dyDescent="0.2">
      <c r="A74" s="15"/>
      <c r="B74" s="29"/>
      <c r="C74" s="94"/>
      <c r="D74" s="94"/>
    </row>
    <row r="75" spans="1:4" s="16" customFormat="1" x14ac:dyDescent="0.2">
      <c r="A75" s="15"/>
      <c r="B75" s="29"/>
      <c r="C75" s="94"/>
      <c r="D75" s="94"/>
    </row>
    <row r="76" spans="1:4" s="16" customFormat="1" x14ac:dyDescent="0.2">
      <c r="A76" s="15"/>
      <c r="B76" s="29"/>
      <c r="C76" s="94"/>
      <c r="D76" s="94"/>
    </row>
    <row r="77" spans="1:4" s="16" customFormat="1" x14ac:dyDescent="0.2">
      <c r="A77" s="15"/>
      <c r="B77" s="29"/>
      <c r="C77" s="94"/>
      <c r="D77" s="94"/>
    </row>
    <row r="78" spans="1:4" s="16" customFormat="1" x14ac:dyDescent="0.2">
      <c r="A78" s="15"/>
      <c r="B78" s="29"/>
      <c r="C78" s="94"/>
      <c r="D78" s="94"/>
    </row>
    <row r="79" spans="1:4" s="16" customFormat="1" x14ac:dyDescent="0.2">
      <c r="A79" s="15"/>
      <c r="B79" s="29"/>
      <c r="C79" s="94"/>
      <c r="D79" s="94"/>
    </row>
    <row r="80" spans="1:4" s="16" customFormat="1" x14ac:dyDescent="0.2">
      <c r="A80" s="15"/>
      <c r="B80" s="14"/>
      <c r="C80" s="94"/>
      <c r="D80" s="94"/>
    </row>
    <row r="81" spans="1:4" s="16" customFormat="1" x14ac:dyDescent="0.2">
      <c r="A81" s="15"/>
      <c r="B81" s="29"/>
      <c r="C81" s="94"/>
      <c r="D81" s="94"/>
    </row>
    <row r="82" spans="1:4" s="16" customFormat="1" x14ac:dyDescent="0.2">
      <c r="A82" s="18"/>
      <c r="B82" s="29"/>
      <c r="C82" s="94"/>
      <c r="D82" s="94"/>
    </row>
    <row r="83" spans="1:4" s="16" customFormat="1" x14ac:dyDescent="0.2">
      <c r="A83" s="18"/>
      <c r="B83" s="14"/>
      <c r="C83" s="17"/>
      <c r="D83" s="17"/>
    </row>
    <row r="84" spans="1:4" s="16" customFormat="1" x14ac:dyDescent="0.2">
      <c r="A84" s="94"/>
      <c r="B84" s="14"/>
      <c r="C84" s="17"/>
      <c r="D84" s="17"/>
    </row>
    <row r="85" spans="1:4" s="16" customFormat="1" x14ac:dyDescent="0.2">
      <c r="B85" s="14"/>
      <c r="C85" s="17"/>
      <c r="D85" s="17"/>
    </row>
    <row r="86" spans="1:4" s="16" customFormat="1" x14ac:dyDescent="0.2">
      <c r="B86" s="14"/>
      <c r="C86" s="17"/>
      <c r="D86" s="17"/>
    </row>
    <row r="87" spans="1:4" s="16" customFormat="1" x14ac:dyDescent="0.2">
      <c r="B87" s="14"/>
      <c r="C87" s="17"/>
      <c r="D87" s="17"/>
    </row>
    <row r="88" spans="1:4" s="16" customFormat="1" x14ac:dyDescent="0.2">
      <c r="B88" s="14"/>
      <c r="C88" s="17"/>
      <c r="D88" s="17"/>
    </row>
    <row r="89" spans="1:4" s="16" customFormat="1" x14ac:dyDescent="0.2">
      <c r="B89" s="14"/>
      <c r="C89" s="17"/>
      <c r="D89" s="17"/>
    </row>
    <row r="90" spans="1:4" s="16" customFormat="1" x14ac:dyDescent="0.2">
      <c r="B90" s="29"/>
      <c r="C90" s="94"/>
      <c r="D90" s="94"/>
    </row>
    <row r="91" spans="1:4" s="16" customFormat="1" x14ac:dyDescent="0.2">
      <c r="B91" s="29"/>
      <c r="C91" s="94"/>
      <c r="D91" s="94"/>
    </row>
    <row r="92" spans="1:4" s="16" customFormat="1" x14ac:dyDescent="0.2">
      <c r="B92" s="29"/>
      <c r="C92" s="94"/>
      <c r="D92" s="94"/>
    </row>
    <row r="93" spans="1:4" s="16" customFormat="1" x14ac:dyDescent="0.2">
      <c r="B93" s="29"/>
      <c r="C93" s="94"/>
      <c r="D93" s="94"/>
    </row>
    <row r="94" spans="1:4" s="16" customFormat="1" x14ac:dyDescent="0.2">
      <c r="B94" s="29"/>
      <c r="C94" s="94"/>
      <c r="D94" s="94"/>
    </row>
    <row r="95" spans="1:4" s="16" customFormat="1" x14ac:dyDescent="0.2">
      <c r="B95" s="14"/>
      <c r="C95" s="17"/>
      <c r="D95" s="17"/>
    </row>
    <row r="96" spans="1:4" s="16" customFormat="1" x14ac:dyDescent="0.2">
      <c r="B96" s="14"/>
      <c r="C96" s="94"/>
      <c r="D96" s="94"/>
    </row>
    <row r="97" spans="1:6" s="16" customFormat="1" x14ac:dyDescent="0.2">
      <c r="B97" s="29"/>
      <c r="C97" s="94"/>
      <c r="D97" s="94"/>
    </row>
    <row r="98" spans="1:6" x14ac:dyDescent="0.2">
      <c r="A98" s="16"/>
      <c r="B98" s="16"/>
      <c r="E98" s="17"/>
      <c r="F98" s="17"/>
    </row>
    <row r="99" spans="1:6" x14ac:dyDescent="0.2">
      <c r="A99" s="16"/>
      <c r="B99" s="17"/>
      <c r="E99" s="17"/>
      <c r="F99" s="17"/>
    </row>
    <row r="100" spans="1:6" x14ac:dyDescent="0.2">
      <c r="A100" s="17"/>
      <c r="B100" s="17"/>
      <c r="E100" s="17"/>
      <c r="F100" s="17"/>
    </row>
    <row r="101" spans="1:6" x14ac:dyDescent="0.2">
      <c r="A101" s="17"/>
      <c r="B101" s="17"/>
      <c r="E101" s="17"/>
      <c r="F101" s="17"/>
    </row>
    <row r="102" spans="1:6" x14ac:dyDescent="0.2">
      <c r="B102" s="17"/>
      <c r="E102" s="17"/>
      <c r="F102" s="17"/>
    </row>
    <row r="103" spans="1:6" x14ac:dyDescent="0.2">
      <c r="B103" s="17"/>
      <c r="E103" s="17"/>
      <c r="F103" s="17"/>
    </row>
    <row r="104" spans="1:6" x14ac:dyDescent="0.2">
      <c r="B104" s="17"/>
      <c r="E104" s="17"/>
      <c r="F104" s="17"/>
    </row>
    <row r="105" spans="1:6" x14ac:dyDescent="0.2">
      <c r="B105" s="17"/>
      <c r="E105" s="17"/>
      <c r="F105" s="17"/>
    </row>
    <row r="106" spans="1:6" x14ac:dyDescent="0.2">
      <c r="B106" s="17"/>
      <c r="E106" s="17"/>
      <c r="F106" s="17"/>
    </row>
    <row r="107" spans="1:6" x14ac:dyDescent="0.2">
      <c r="B107" s="17"/>
      <c r="E107" s="17"/>
      <c r="F107" s="17"/>
    </row>
    <row r="108" spans="1:6" x14ac:dyDescent="0.2">
      <c r="B108" s="17"/>
      <c r="E108" s="17"/>
      <c r="F108" s="17"/>
    </row>
    <row r="109" spans="1:6" x14ac:dyDescent="0.2">
      <c r="B109" s="17"/>
      <c r="E109" s="17"/>
      <c r="F109" s="17"/>
    </row>
    <row r="110" spans="1:6" x14ac:dyDescent="0.2">
      <c r="B110" s="17"/>
      <c r="E110" s="17"/>
      <c r="F110" s="17"/>
    </row>
    <row r="111" spans="1:6" x14ac:dyDescent="0.2">
      <c r="B111" s="17"/>
      <c r="E111" s="17"/>
      <c r="F111" s="17"/>
    </row>
    <row r="112" spans="1:6" x14ac:dyDescent="0.2">
      <c r="B112" s="17"/>
      <c r="E112" s="17"/>
      <c r="F112" s="17"/>
    </row>
    <row r="113" spans="2:6" x14ac:dyDescent="0.2">
      <c r="B113" s="17"/>
      <c r="E113" s="17"/>
      <c r="F113" s="17"/>
    </row>
    <row r="114" spans="2:6" x14ac:dyDescent="0.2">
      <c r="B114" s="16"/>
      <c r="E114" s="17"/>
      <c r="F114" s="17"/>
    </row>
    <row r="115" spans="2:6" x14ac:dyDescent="0.2">
      <c r="B115" s="16"/>
      <c r="E115" s="17"/>
      <c r="F115" s="17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</sheetData>
  <sheetProtection algorithmName="SHA-512" hashValue="6KaFXLW863SwtAoO1PXp4GMEbympCgDcTDYdgrHaukB6HaqSY2RVEpQ41l7iM8hvSJvHNMhi7aeY0o4iXqAcxw==" saltValue="NFSYgc0JdS1tNdsdp8IXmw==" spinCount="100000" sheet="1" objects="1" scenarios="1"/>
  <mergeCells count="47">
    <mergeCell ref="F3:F5"/>
    <mergeCell ref="B14:F14"/>
    <mergeCell ref="B24:F24"/>
    <mergeCell ref="B47:F47"/>
    <mergeCell ref="C45:D45"/>
    <mergeCell ref="C44:D44"/>
    <mergeCell ref="C43:D43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33:D33"/>
    <mergeCell ref="C32:D32"/>
    <mergeCell ref="C31:D31"/>
    <mergeCell ref="C30:D30"/>
    <mergeCell ref="C29:D29"/>
    <mergeCell ref="C28:D28"/>
    <mergeCell ref="C27:D27"/>
    <mergeCell ref="C26:D26"/>
    <mergeCell ref="C25:D25"/>
    <mergeCell ref="C22:D22"/>
    <mergeCell ref="C21:D21"/>
    <mergeCell ref="C20:D20"/>
    <mergeCell ref="C19:D19"/>
    <mergeCell ref="C18:D18"/>
    <mergeCell ref="C17:D17"/>
    <mergeCell ref="C16:D16"/>
    <mergeCell ref="C15:D15"/>
    <mergeCell ref="C61:D61"/>
    <mergeCell ref="C60:D60"/>
    <mergeCell ref="C59:D59"/>
    <mergeCell ref="C58:D58"/>
    <mergeCell ref="C57:D57"/>
    <mergeCell ref="C56:D56"/>
    <mergeCell ref="C55:D55"/>
    <mergeCell ref="C54:D54"/>
    <mergeCell ref="C53:D53"/>
    <mergeCell ref="C52:D52"/>
    <mergeCell ref="C51:D51"/>
    <mergeCell ref="C50:D50"/>
    <mergeCell ref="C49:D49"/>
    <mergeCell ref="C48:D48"/>
  </mergeCells>
  <phoneticPr fontId="34" type="noConversion"/>
  <printOptions horizontalCentered="1"/>
  <pageMargins left="0" right="0" top="0.78740157480314965" bottom="0" header="0.31496062992125984" footer="0.31496062992125984"/>
  <pageSetup paperSize="9" scale="83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9">
    <pageSetUpPr fitToPage="1"/>
  </sheetPr>
  <dimension ref="B1:H46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8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7" customWidth="1"/>
    <col min="7" max="7" width="2.5703125" style="17" customWidth="1"/>
    <col min="8" max="8" width="9.7109375" style="15" customWidth="1"/>
    <col min="9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16"/>
      <c r="H2" s="18"/>
    </row>
    <row r="3" spans="2:8" ht="15" customHeight="1" thickTop="1" x14ac:dyDescent="0.2">
      <c r="B3" s="14"/>
      <c r="E3" s="16"/>
      <c r="F3" s="500" t="s">
        <v>615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C6" s="19"/>
      <c r="E6" s="16"/>
      <c r="F6" s="16"/>
      <c r="H6" s="18"/>
    </row>
    <row r="7" spans="2:8" ht="15" customHeight="1" x14ac:dyDescent="0.2">
      <c r="B7" s="14"/>
      <c r="E7" s="16"/>
      <c r="F7" s="16"/>
      <c r="H7" s="18"/>
    </row>
    <row r="8" spans="2:8" ht="15" customHeight="1" x14ac:dyDescent="0.2">
      <c r="B8" s="14"/>
      <c r="E8" s="16"/>
      <c r="F8" s="16"/>
      <c r="H8" s="18"/>
    </row>
    <row r="9" spans="2:8" ht="24" thickBot="1" x14ac:dyDescent="0.4">
      <c r="B9" s="20" t="s">
        <v>234</v>
      </c>
      <c r="E9" s="16"/>
      <c r="F9" s="16"/>
      <c r="H9" s="18"/>
    </row>
    <row r="10" spans="2:8" x14ac:dyDescent="0.2">
      <c r="B10" s="21" t="s">
        <v>1145</v>
      </c>
      <c r="C10" s="17"/>
      <c r="D10" s="17"/>
      <c r="E10" s="16"/>
      <c r="F10" s="16"/>
      <c r="H10" s="18"/>
    </row>
    <row r="11" spans="2:8" x14ac:dyDescent="0.2">
      <c r="B11" s="21" t="s">
        <v>1146</v>
      </c>
      <c r="E11" s="16"/>
      <c r="F11" s="16"/>
      <c r="H11" s="18"/>
    </row>
    <row r="12" spans="2:8" x14ac:dyDescent="0.2">
      <c r="B12" s="21" t="s">
        <v>1147</v>
      </c>
      <c r="E12" s="16"/>
      <c r="F12" s="16"/>
      <c r="H12" s="18"/>
    </row>
    <row r="13" spans="2:8" x14ac:dyDescent="0.2">
      <c r="B13" s="21" t="s">
        <v>1148</v>
      </c>
      <c r="E13" s="16"/>
      <c r="F13" s="16"/>
      <c r="H13" s="18"/>
    </row>
    <row r="14" spans="2:8" x14ac:dyDescent="0.2">
      <c r="B14" s="93" t="s">
        <v>650</v>
      </c>
      <c r="E14" s="16"/>
      <c r="F14" s="16"/>
      <c r="H14" s="18"/>
    </row>
    <row r="15" spans="2:8" ht="20.100000000000001" customHeight="1" thickBot="1" x14ac:dyDescent="0.25">
      <c r="B15" s="514" t="s">
        <v>235</v>
      </c>
      <c r="C15" s="515"/>
      <c r="D15" s="515"/>
      <c r="E15" s="515"/>
      <c r="F15" s="515"/>
      <c r="H15" s="18"/>
    </row>
    <row r="16" spans="2:8" ht="15" customHeight="1" thickBot="1" x14ac:dyDescent="0.25">
      <c r="B16" s="22" t="s">
        <v>236</v>
      </c>
      <c r="C16" s="23"/>
      <c r="D16" s="23" t="s">
        <v>597</v>
      </c>
      <c r="E16" s="23" t="s">
        <v>237</v>
      </c>
      <c r="F16" s="24" t="s">
        <v>238</v>
      </c>
      <c r="G16" s="15" t="s">
        <v>239</v>
      </c>
      <c r="H16" s="18"/>
    </row>
    <row r="17" spans="2:8" ht="15" customHeight="1" x14ac:dyDescent="0.2">
      <c r="B17" s="83" t="s">
        <v>243</v>
      </c>
      <c r="C17" s="340"/>
      <c r="D17" s="341" t="s">
        <v>453</v>
      </c>
      <c r="E17" s="332"/>
      <c r="F17" s="317"/>
      <c r="G17" s="15"/>
      <c r="H17" s="18"/>
    </row>
    <row r="18" spans="2:8" ht="15" customHeight="1" x14ac:dyDescent="0.2">
      <c r="B18" s="55" t="s">
        <v>244</v>
      </c>
      <c r="C18" s="342"/>
      <c r="D18" s="343" t="s">
        <v>449</v>
      </c>
      <c r="E18" s="333"/>
      <c r="F18" s="335"/>
      <c r="G18" s="15"/>
      <c r="H18" s="18"/>
    </row>
    <row r="19" spans="2:8" ht="15" customHeight="1" x14ac:dyDescent="0.2">
      <c r="B19" s="55" t="s">
        <v>253</v>
      </c>
      <c r="C19" s="342"/>
      <c r="D19" s="343" t="s">
        <v>374</v>
      </c>
      <c r="E19" s="333" t="s">
        <v>1149</v>
      </c>
      <c r="F19" s="338"/>
      <c r="H19" s="18"/>
    </row>
    <row r="20" spans="2:8" ht="15" customHeight="1" x14ac:dyDescent="0.2">
      <c r="B20" s="55" t="s">
        <v>609</v>
      </c>
      <c r="C20" s="342"/>
      <c r="D20" s="343" t="s">
        <v>603</v>
      </c>
      <c r="E20" s="333" t="s">
        <v>1150</v>
      </c>
      <c r="F20" s="338"/>
      <c r="H20" s="18"/>
    </row>
    <row r="21" spans="2:8" ht="15" customHeight="1" thickBot="1" x14ac:dyDescent="0.25">
      <c r="B21" s="68" t="s">
        <v>1101</v>
      </c>
      <c r="C21" s="354" t="s">
        <v>1101</v>
      </c>
      <c r="D21" s="345"/>
      <c r="E21" s="334"/>
      <c r="F21" s="336"/>
      <c r="H21" s="18"/>
    </row>
    <row r="22" spans="2:8" ht="15" customHeight="1" x14ac:dyDescent="0.2">
      <c r="B22" s="29"/>
      <c r="C22" s="18"/>
      <c r="D22" s="18"/>
      <c r="E22" s="16"/>
      <c r="F22" s="16"/>
      <c r="H22" s="18"/>
    </row>
    <row r="23" spans="2:8" ht="15" customHeight="1" thickBot="1" x14ac:dyDescent="0.25">
      <c r="B23" s="514" t="s">
        <v>245</v>
      </c>
      <c r="C23" s="515"/>
      <c r="D23" s="515"/>
      <c r="E23" s="515"/>
      <c r="F23" s="515"/>
      <c r="H23" s="18"/>
    </row>
    <row r="24" spans="2:8" ht="15" customHeight="1" thickBot="1" x14ac:dyDescent="0.25">
      <c r="B24" s="22" t="s">
        <v>236</v>
      </c>
      <c r="C24" s="23" t="s">
        <v>598</v>
      </c>
      <c r="D24" s="23" t="s">
        <v>597</v>
      </c>
      <c r="E24" s="23" t="s">
        <v>237</v>
      </c>
      <c r="F24" s="24" t="s">
        <v>238</v>
      </c>
      <c r="H24" s="18"/>
    </row>
    <row r="25" spans="2:8" ht="15" customHeight="1" x14ac:dyDescent="0.2">
      <c r="B25" s="83" t="s">
        <v>240</v>
      </c>
      <c r="C25" s="340"/>
      <c r="D25" s="341" t="s">
        <v>367</v>
      </c>
      <c r="E25" s="332"/>
      <c r="F25" s="317">
        <v>2000</v>
      </c>
      <c r="H25" s="18"/>
    </row>
    <row r="26" spans="2:8" ht="15" customHeight="1" x14ac:dyDescent="0.2">
      <c r="B26" s="55" t="s">
        <v>1003</v>
      </c>
      <c r="C26" s="389"/>
      <c r="D26" s="343" t="s">
        <v>575</v>
      </c>
      <c r="E26" s="333"/>
      <c r="F26" s="335">
        <v>2000</v>
      </c>
      <c r="H26" s="18"/>
    </row>
    <row r="27" spans="2:8" ht="15" customHeight="1" x14ac:dyDescent="0.2">
      <c r="B27" s="55" t="s">
        <v>246</v>
      </c>
      <c r="C27" s="342"/>
      <c r="D27" s="343" t="s">
        <v>369</v>
      </c>
      <c r="E27" s="333"/>
      <c r="F27" s="335">
        <v>4000</v>
      </c>
      <c r="H27" s="18"/>
    </row>
    <row r="28" spans="2:8" ht="15" customHeight="1" x14ac:dyDescent="0.2">
      <c r="B28" s="55" t="s">
        <v>247</v>
      </c>
      <c r="C28" s="342"/>
      <c r="D28" s="343" t="s">
        <v>372</v>
      </c>
      <c r="E28" s="333"/>
      <c r="F28" s="335">
        <v>8000</v>
      </c>
      <c r="H28" s="18"/>
    </row>
    <row r="29" spans="2:8" ht="15" customHeight="1" x14ac:dyDescent="0.2">
      <c r="B29" s="55" t="s">
        <v>248</v>
      </c>
      <c r="C29" s="342"/>
      <c r="D29" s="343" t="s">
        <v>373</v>
      </c>
      <c r="E29" s="333"/>
      <c r="F29" s="335">
        <v>8000</v>
      </c>
      <c r="H29" s="18"/>
    </row>
    <row r="30" spans="2:8" ht="15" customHeight="1" x14ac:dyDescent="0.2">
      <c r="B30" s="55" t="s">
        <v>249</v>
      </c>
      <c r="C30" s="342"/>
      <c r="D30" s="343" t="s">
        <v>508</v>
      </c>
      <c r="E30" s="333" t="s">
        <v>1151</v>
      </c>
      <c r="F30" s="335">
        <v>8000</v>
      </c>
      <c r="H30" s="18"/>
    </row>
    <row r="31" spans="2:8" ht="15" customHeight="1" x14ac:dyDescent="0.2">
      <c r="B31" s="55" t="s">
        <v>249</v>
      </c>
      <c r="C31" s="342"/>
      <c r="D31" s="343" t="s">
        <v>370</v>
      </c>
      <c r="E31" s="333" t="s">
        <v>1152</v>
      </c>
      <c r="F31" s="335">
        <v>8000</v>
      </c>
      <c r="H31" s="18"/>
    </row>
    <row r="32" spans="2:8" ht="15" customHeight="1" x14ac:dyDescent="0.2">
      <c r="B32" s="55" t="s">
        <v>612</v>
      </c>
      <c r="C32" s="342"/>
      <c r="D32" s="343" t="s">
        <v>509</v>
      </c>
      <c r="E32" s="333"/>
      <c r="F32" s="335">
        <v>8000</v>
      </c>
      <c r="G32" s="15"/>
      <c r="H32" s="18"/>
    </row>
    <row r="33" spans="2:8" ht="15" customHeight="1" x14ac:dyDescent="0.2">
      <c r="B33" s="55" t="s">
        <v>250</v>
      </c>
      <c r="C33" s="342"/>
      <c r="D33" s="343" t="s">
        <v>371</v>
      </c>
      <c r="E33" s="333"/>
      <c r="F33" s="335">
        <v>8000</v>
      </c>
      <c r="G33" s="15"/>
      <c r="H33" s="18"/>
    </row>
    <row r="34" spans="2:8" ht="15" customHeight="1" x14ac:dyDescent="0.2">
      <c r="B34" s="55" t="s">
        <v>251</v>
      </c>
      <c r="C34" s="342"/>
      <c r="D34" s="343" t="s">
        <v>541</v>
      </c>
      <c r="E34" s="333"/>
      <c r="F34" s="335">
        <v>8000</v>
      </c>
      <c r="G34" s="15"/>
      <c r="H34" s="18"/>
    </row>
    <row r="35" spans="2:8" ht="15" customHeight="1" thickBot="1" x14ac:dyDescent="0.25">
      <c r="B35" s="68" t="s">
        <v>1101</v>
      </c>
      <c r="C35" s="354" t="s">
        <v>1101</v>
      </c>
      <c r="D35" s="345"/>
      <c r="E35" s="334"/>
      <c r="F35" s="336"/>
      <c r="G35" s="15"/>
      <c r="H35" s="18"/>
    </row>
    <row r="36" spans="2:8" ht="15" customHeight="1" x14ac:dyDescent="0.2">
      <c r="B36" s="29"/>
      <c r="C36" s="18"/>
      <c r="D36" s="18"/>
      <c r="E36" s="16"/>
      <c r="F36" s="16"/>
      <c r="G36" s="15"/>
      <c r="H36" s="18"/>
    </row>
    <row r="37" spans="2:8" ht="15" customHeight="1" thickBot="1" x14ac:dyDescent="0.25">
      <c r="B37" s="514" t="s">
        <v>252</v>
      </c>
      <c r="C37" s="515"/>
      <c r="D37" s="515"/>
      <c r="E37" s="515"/>
      <c r="F37" s="515"/>
      <c r="G37" s="15"/>
      <c r="H37" s="18"/>
    </row>
    <row r="38" spans="2:8" ht="15" customHeight="1" thickBot="1" x14ac:dyDescent="0.25">
      <c r="B38" s="22" t="s">
        <v>236</v>
      </c>
      <c r="C38" s="23" t="s">
        <v>598</v>
      </c>
      <c r="D38" s="23" t="s">
        <v>597</v>
      </c>
      <c r="E38" s="23" t="s">
        <v>237</v>
      </c>
      <c r="F38" s="24" t="s">
        <v>238</v>
      </c>
      <c r="G38" s="15"/>
      <c r="H38" s="18"/>
    </row>
    <row r="39" spans="2:8" ht="15" customHeight="1" x14ac:dyDescent="0.2">
      <c r="B39" s="83" t="s">
        <v>363</v>
      </c>
      <c r="C39" s="340"/>
      <c r="D39" s="341" t="s">
        <v>560</v>
      </c>
      <c r="E39" s="332"/>
      <c r="F39" s="317"/>
      <c r="G39" s="15"/>
      <c r="H39" s="18"/>
    </row>
    <row r="40" spans="2:8" ht="15" customHeight="1" thickBot="1" x14ac:dyDescent="0.25">
      <c r="B40" s="68" t="s">
        <v>1101</v>
      </c>
      <c r="C40" s="354" t="s">
        <v>1101</v>
      </c>
      <c r="D40" s="345"/>
      <c r="E40" s="334"/>
      <c r="F40" s="336"/>
      <c r="G40" s="15"/>
    </row>
    <row r="41" spans="2:8" ht="15" customHeight="1" x14ac:dyDescent="0.2">
      <c r="B41" s="29"/>
      <c r="C41" s="18"/>
      <c r="D41" s="18"/>
      <c r="E41" s="16"/>
      <c r="F41" s="16"/>
    </row>
    <row r="42" spans="2:8" x14ac:dyDescent="0.2">
      <c r="B42" s="29"/>
      <c r="C42" s="18"/>
      <c r="D42" s="18"/>
      <c r="E42" s="16"/>
      <c r="F42" s="16"/>
    </row>
    <row r="43" spans="2:8" x14ac:dyDescent="0.2">
      <c r="B43" s="29"/>
      <c r="C43" s="18"/>
      <c r="D43" s="18"/>
      <c r="E43" s="16"/>
      <c r="F43" s="16"/>
    </row>
    <row r="44" spans="2:8" x14ac:dyDescent="0.2">
      <c r="B44" s="29"/>
      <c r="C44" s="18"/>
      <c r="D44" s="18"/>
      <c r="E44" s="16"/>
      <c r="F44" s="16"/>
    </row>
    <row r="45" spans="2:8" x14ac:dyDescent="0.2">
      <c r="B45" s="29"/>
      <c r="C45" s="18"/>
      <c r="D45" s="18"/>
      <c r="E45" s="16"/>
      <c r="F45" s="16"/>
    </row>
    <row r="46" spans="2:8" x14ac:dyDescent="0.2">
      <c r="B46" s="29"/>
      <c r="C46" s="18"/>
      <c r="D46" s="18"/>
      <c r="E46" s="16"/>
      <c r="F46" s="16"/>
    </row>
  </sheetData>
  <sheetProtection algorithmName="SHA-512" hashValue="bbdQ512R8yXHfMg179wY2lXbkg6YHAcECx8mTxB5T9Qx6TzbvUR1iuBGlbpwVmpOtiPfNBjaOb20uHJ2cvubRw==" saltValue="H50bBaK3tEtkN0921cAcJA==" spinCount="100000" sheet="1" objects="1" scenarios="1"/>
  <mergeCells count="4">
    <mergeCell ref="F3:F5"/>
    <mergeCell ref="B37:F37"/>
    <mergeCell ref="B23:F23"/>
    <mergeCell ref="B15:F15"/>
  </mergeCells>
  <printOptions horizontalCentered="1"/>
  <pageMargins left="0" right="0" top="0.78740157480314965" bottom="0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10">
    <pageSetUpPr fitToPage="1"/>
  </sheetPr>
  <dimension ref="B1:H55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7" customWidth="1"/>
    <col min="2" max="2" width="37.85546875" style="17" customWidth="1"/>
    <col min="3" max="3" width="21.42578125" style="15" hidden="1" customWidth="1"/>
    <col min="4" max="4" width="32.7109375" style="15" customWidth="1"/>
    <col min="5" max="5" width="28.7109375" style="17" customWidth="1"/>
    <col min="6" max="6" width="12.7109375" style="17" customWidth="1"/>
    <col min="7" max="7" width="2.5703125" style="17" customWidth="1"/>
    <col min="8" max="8" width="9.7109375" style="15" customWidth="1"/>
    <col min="9" max="16384" width="9.140625" style="17"/>
  </cols>
  <sheetData>
    <row r="1" spans="2:8" ht="15" customHeight="1" x14ac:dyDescent="0.2"/>
    <row r="2" spans="2:8" ht="15" customHeight="1" thickBot="1" x14ac:dyDescent="0.25">
      <c r="B2" s="14"/>
      <c r="E2" s="16"/>
      <c r="F2" s="16"/>
      <c r="H2" s="18"/>
    </row>
    <row r="3" spans="2:8" ht="15" customHeight="1" thickTop="1" x14ac:dyDescent="0.2">
      <c r="B3" s="14"/>
      <c r="E3" s="16"/>
      <c r="F3" s="500" t="s">
        <v>616</v>
      </c>
      <c r="H3" s="18"/>
    </row>
    <row r="4" spans="2:8" ht="15" customHeight="1" x14ac:dyDescent="0.2">
      <c r="B4" s="14"/>
      <c r="E4" s="16"/>
      <c r="F4" s="516"/>
      <c r="H4" s="18"/>
    </row>
    <row r="5" spans="2:8" ht="15" customHeight="1" thickBot="1" x14ac:dyDescent="0.25">
      <c r="B5" s="14"/>
      <c r="E5" s="16"/>
      <c r="F5" s="517"/>
      <c r="H5" s="18"/>
    </row>
    <row r="6" spans="2:8" ht="15" customHeight="1" thickTop="1" x14ac:dyDescent="0.2">
      <c r="B6" s="14"/>
      <c r="E6" s="16"/>
      <c r="F6" s="16"/>
      <c r="H6" s="18"/>
    </row>
    <row r="7" spans="2:8" ht="15" customHeight="1" x14ac:dyDescent="0.2">
      <c r="B7" s="14"/>
      <c r="E7" s="16"/>
      <c r="F7" s="16"/>
      <c r="H7" s="18"/>
    </row>
    <row r="8" spans="2:8" ht="15" customHeight="1" x14ac:dyDescent="0.2">
      <c r="B8" s="14"/>
      <c r="E8" s="16"/>
      <c r="F8" s="16"/>
      <c r="H8" s="18"/>
    </row>
    <row r="9" spans="2:8" ht="24" thickBot="1" x14ac:dyDescent="0.4">
      <c r="B9" s="20" t="s">
        <v>234</v>
      </c>
      <c r="E9" s="16"/>
      <c r="F9" s="16"/>
      <c r="H9" s="18"/>
    </row>
    <row r="10" spans="2:8" x14ac:dyDescent="0.2">
      <c r="B10" s="21" t="s">
        <v>1153</v>
      </c>
      <c r="E10" s="16"/>
      <c r="F10" s="16"/>
      <c r="H10" s="18"/>
    </row>
    <row r="11" spans="2:8" x14ac:dyDescent="0.2">
      <c r="B11" s="21" t="s">
        <v>1154</v>
      </c>
      <c r="E11" s="16"/>
      <c r="F11" s="16"/>
      <c r="H11" s="18"/>
    </row>
    <row r="12" spans="2:8" x14ac:dyDescent="0.2">
      <c r="B12" s="21" t="s">
        <v>1155</v>
      </c>
      <c r="E12" s="16"/>
      <c r="F12" s="16"/>
      <c r="H12" s="18"/>
    </row>
    <row r="13" spans="2:8" x14ac:dyDescent="0.2">
      <c r="B13" s="21" t="s">
        <v>1156</v>
      </c>
      <c r="E13" s="16"/>
      <c r="F13" s="16"/>
      <c r="H13" s="18"/>
    </row>
    <row r="14" spans="2:8" x14ac:dyDescent="0.2">
      <c r="B14" s="93" t="s">
        <v>650</v>
      </c>
      <c r="E14" s="16"/>
      <c r="F14" s="16"/>
      <c r="H14" s="18"/>
    </row>
    <row r="15" spans="2:8" ht="20.100000000000001" customHeight="1" thickBot="1" x14ac:dyDescent="0.25">
      <c r="B15" s="514" t="s">
        <v>235</v>
      </c>
      <c r="C15" s="515"/>
      <c r="D15" s="515"/>
      <c r="E15" s="515"/>
      <c r="F15" s="515"/>
      <c r="H15" s="18"/>
    </row>
    <row r="16" spans="2:8" ht="15" customHeight="1" thickBot="1" x14ac:dyDescent="0.25">
      <c r="B16" s="22" t="s">
        <v>236</v>
      </c>
      <c r="C16" s="23"/>
      <c r="D16" s="23" t="s">
        <v>597</v>
      </c>
      <c r="E16" s="23" t="s">
        <v>237</v>
      </c>
      <c r="F16" s="24" t="s">
        <v>238</v>
      </c>
      <c r="G16" s="15" t="s">
        <v>239</v>
      </c>
      <c r="H16" s="18"/>
    </row>
    <row r="17" spans="2:8" ht="15" customHeight="1" x14ac:dyDescent="0.2">
      <c r="B17" s="83" t="s">
        <v>253</v>
      </c>
      <c r="C17" s="340"/>
      <c r="D17" s="341" t="s">
        <v>379</v>
      </c>
      <c r="E17" s="332" t="s">
        <v>1157</v>
      </c>
      <c r="F17" s="332"/>
      <c r="G17" s="15"/>
      <c r="H17" s="18"/>
    </row>
    <row r="18" spans="2:8" ht="15" customHeight="1" x14ac:dyDescent="0.2">
      <c r="B18" s="55" t="s">
        <v>253</v>
      </c>
      <c r="C18" s="342"/>
      <c r="D18" s="343" t="s">
        <v>380</v>
      </c>
      <c r="E18" s="333" t="s">
        <v>1158</v>
      </c>
      <c r="F18" s="333"/>
      <c r="G18" s="15"/>
      <c r="H18" s="18"/>
    </row>
    <row r="19" spans="2:8" ht="15" customHeight="1" x14ac:dyDescent="0.2">
      <c r="B19" s="55" t="s">
        <v>362</v>
      </c>
      <c r="C19" s="342"/>
      <c r="D19" s="343" t="s">
        <v>496</v>
      </c>
      <c r="E19" s="333"/>
      <c r="F19" s="333"/>
      <c r="H19" s="18"/>
    </row>
    <row r="20" spans="2:8" ht="15" customHeight="1" x14ac:dyDescent="0.2">
      <c r="B20" s="55" t="s">
        <v>256</v>
      </c>
      <c r="C20" s="342"/>
      <c r="D20" s="343" t="s">
        <v>460</v>
      </c>
      <c r="E20" s="333" t="s">
        <v>1159</v>
      </c>
      <c r="F20" s="333"/>
      <c r="H20" s="18"/>
    </row>
    <row r="21" spans="2:8" ht="15" customHeight="1" x14ac:dyDescent="0.2">
      <c r="B21" s="55" t="s">
        <v>608</v>
      </c>
      <c r="C21" s="342"/>
      <c r="D21" s="343" t="s">
        <v>498</v>
      </c>
      <c r="E21" s="333"/>
      <c r="F21" s="333"/>
      <c r="H21" s="18"/>
    </row>
    <row r="22" spans="2:8" ht="15" customHeight="1" x14ac:dyDescent="0.2">
      <c r="B22" s="55" t="s">
        <v>256</v>
      </c>
      <c r="C22" s="342"/>
      <c r="D22" s="343" t="s">
        <v>461</v>
      </c>
      <c r="E22" s="333" t="s">
        <v>1160</v>
      </c>
      <c r="F22" s="333"/>
      <c r="H22" s="18"/>
    </row>
    <row r="23" spans="2:8" ht="15" customHeight="1" x14ac:dyDescent="0.2">
      <c r="B23" s="55" t="s">
        <v>257</v>
      </c>
      <c r="C23" s="342"/>
      <c r="D23" s="343" t="s">
        <v>507</v>
      </c>
      <c r="E23" s="333" t="s">
        <v>1161</v>
      </c>
      <c r="F23" s="333"/>
      <c r="H23" s="18"/>
    </row>
    <row r="24" spans="2:8" ht="15" customHeight="1" x14ac:dyDescent="0.2">
      <c r="B24" s="55" t="s">
        <v>258</v>
      </c>
      <c r="C24" s="342"/>
      <c r="D24" s="343" t="s">
        <v>604</v>
      </c>
      <c r="E24" s="333"/>
      <c r="F24" s="333"/>
      <c r="H24" s="18"/>
    </row>
    <row r="25" spans="2:8" ht="15" customHeight="1" thickBot="1" x14ac:dyDescent="0.25">
      <c r="B25" s="68" t="s">
        <v>1101</v>
      </c>
      <c r="C25" s="354" t="s">
        <v>1101</v>
      </c>
      <c r="D25" s="345"/>
      <c r="E25" s="334"/>
      <c r="F25" s="334"/>
      <c r="H25" s="18"/>
    </row>
    <row r="26" spans="2:8" ht="15" customHeight="1" x14ac:dyDescent="0.2">
      <c r="B26" s="29"/>
      <c r="C26" s="18"/>
      <c r="D26" s="18"/>
      <c r="E26" s="16"/>
      <c r="F26" s="16"/>
      <c r="H26" s="18"/>
    </row>
    <row r="27" spans="2:8" ht="15" customHeight="1" thickBot="1" x14ac:dyDescent="0.25">
      <c r="B27" s="514" t="s">
        <v>245</v>
      </c>
      <c r="C27" s="515"/>
      <c r="D27" s="515"/>
      <c r="E27" s="515"/>
      <c r="F27" s="515"/>
      <c r="H27" s="18"/>
    </row>
    <row r="28" spans="2:8" ht="15" customHeight="1" thickBot="1" x14ac:dyDescent="0.25">
      <c r="B28" s="22" t="s">
        <v>236</v>
      </c>
      <c r="C28" s="23"/>
      <c r="D28" s="23" t="s">
        <v>597</v>
      </c>
      <c r="E28" s="23" t="s">
        <v>237</v>
      </c>
      <c r="F28" s="24" t="s">
        <v>238</v>
      </c>
      <c r="H28" s="18"/>
    </row>
    <row r="29" spans="2:8" ht="15" customHeight="1" x14ac:dyDescent="0.2">
      <c r="B29" s="83" t="s">
        <v>240</v>
      </c>
      <c r="C29" s="340"/>
      <c r="D29" s="341" t="s">
        <v>367</v>
      </c>
      <c r="E29" s="332"/>
      <c r="F29" s="317">
        <v>2000</v>
      </c>
      <c r="H29" s="18"/>
    </row>
    <row r="30" spans="2:8" ht="15" customHeight="1" x14ac:dyDescent="0.2">
      <c r="B30" s="55" t="s">
        <v>255</v>
      </c>
      <c r="C30" s="342"/>
      <c r="D30" s="343" t="s">
        <v>376</v>
      </c>
      <c r="E30" s="333"/>
      <c r="F30" s="335">
        <v>2000</v>
      </c>
      <c r="H30" s="18"/>
    </row>
    <row r="31" spans="2:8" ht="15" customHeight="1" x14ac:dyDescent="0.2">
      <c r="B31" s="55" t="s">
        <v>1003</v>
      </c>
      <c r="C31" s="342"/>
      <c r="D31" s="343" t="s">
        <v>575</v>
      </c>
      <c r="E31" s="333"/>
      <c r="F31" s="335">
        <v>4000</v>
      </c>
      <c r="H31" s="18"/>
    </row>
    <row r="32" spans="2:8" ht="15" customHeight="1" x14ac:dyDescent="0.2">
      <c r="B32" s="55" t="s">
        <v>246</v>
      </c>
      <c r="C32" s="342"/>
      <c r="D32" s="343" t="s">
        <v>377</v>
      </c>
      <c r="E32" s="333"/>
      <c r="F32" s="335">
        <v>6000</v>
      </c>
      <c r="H32" s="18"/>
    </row>
    <row r="33" spans="2:8" ht="15" customHeight="1" x14ac:dyDescent="0.2">
      <c r="B33" s="55" t="s">
        <v>249</v>
      </c>
      <c r="C33" s="342"/>
      <c r="D33" s="343" t="s">
        <v>370</v>
      </c>
      <c r="E33" s="333"/>
      <c r="F33" s="335">
        <v>8000</v>
      </c>
      <c r="H33" s="18"/>
    </row>
    <row r="34" spans="2:8" ht="15" customHeight="1" x14ac:dyDescent="0.2">
      <c r="B34" s="55" t="s">
        <v>250</v>
      </c>
      <c r="C34" s="342"/>
      <c r="D34" s="343" t="s">
        <v>378</v>
      </c>
      <c r="E34" s="333"/>
      <c r="F34" s="335">
        <v>8000</v>
      </c>
      <c r="H34" s="18"/>
    </row>
    <row r="35" spans="2:8" ht="15" customHeight="1" x14ac:dyDescent="0.2">
      <c r="B35" s="55" t="s">
        <v>251</v>
      </c>
      <c r="C35" s="342"/>
      <c r="D35" s="343" t="s">
        <v>541</v>
      </c>
      <c r="E35" s="333"/>
      <c r="F35" s="335">
        <v>8000</v>
      </c>
      <c r="H35" s="18"/>
    </row>
    <row r="36" spans="2:8" ht="15" customHeight="1" x14ac:dyDescent="0.2">
      <c r="B36" s="55" t="s">
        <v>614</v>
      </c>
      <c r="C36" s="342"/>
      <c r="D36" s="343" t="s">
        <v>388</v>
      </c>
      <c r="E36" s="348" t="s">
        <v>812</v>
      </c>
      <c r="F36" s="335">
        <v>8000</v>
      </c>
      <c r="G36" s="15"/>
      <c r="H36" s="18"/>
    </row>
    <row r="37" spans="2:8" ht="15" customHeight="1" x14ac:dyDescent="0.2">
      <c r="B37" s="55" t="s">
        <v>263</v>
      </c>
      <c r="C37" s="342"/>
      <c r="D37" s="343" t="s">
        <v>386</v>
      </c>
      <c r="E37" s="348" t="s">
        <v>813</v>
      </c>
      <c r="F37" s="335">
        <v>8000</v>
      </c>
      <c r="G37" s="15"/>
      <c r="H37" s="18"/>
    </row>
    <row r="38" spans="2:8" ht="15" customHeight="1" x14ac:dyDescent="0.2">
      <c r="B38" s="55" t="s">
        <v>263</v>
      </c>
      <c r="C38" s="342"/>
      <c r="D38" s="343" t="s">
        <v>402</v>
      </c>
      <c r="E38" s="348" t="s">
        <v>674</v>
      </c>
      <c r="F38" s="335">
        <v>8000</v>
      </c>
      <c r="G38" s="15"/>
      <c r="H38" s="18"/>
    </row>
    <row r="39" spans="2:8" ht="15" customHeight="1" x14ac:dyDescent="0.2">
      <c r="B39" s="55" t="s">
        <v>263</v>
      </c>
      <c r="C39" s="342"/>
      <c r="D39" s="343" t="s">
        <v>524</v>
      </c>
      <c r="E39" s="348" t="s">
        <v>675</v>
      </c>
      <c r="F39" s="335">
        <v>8000</v>
      </c>
      <c r="G39" s="15"/>
      <c r="H39" s="18"/>
    </row>
    <row r="40" spans="2:8" ht="15" customHeight="1" thickBot="1" x14ac:dyDescent="0.25">
      <c r="B40" s="68" t="s">
        <v>1101</v>
      </c>
      <c r="C40" s="354" t="s">
        <v>1101</v>
      </c>
      <c r="D40" s="345"/>
      <c r="E40" s="334"/>
      <c r="F40" s="336"/>
      <c r="G40" s="15"/>
      <c r="H40" s="18"/>
    </row>
    <row r="41" spans="2:8" ht="15" customHeight="1" x14ac:dyDescent="0.2">
      <c r="B41" s="32"/>
      <c r="C41" s="33"/>
      <c r="D41" s="33"/>
      <c r="E41" s="16"/>
      <c r="F41" s="16"/>
      <c r="G41" s="15"/>
      <c r="H41" s="18"/>
    </row>
    <row r="42" spans="2:8" ht="15" customHeight="1" thickBot="1" x14ac:dyDescent="0.25">
      <c r="B42" s="514" t="s">
        <v>252</v>
      </c>
      <c r="C42" s="515"/>
      <c r="D42" s="515"/>
      <c r="E42" s="515"/>
      <c r="F42" s="515"/>
    </row>
    <row r="43" spans="2:8" ht="15" customHeight="1" thickBot="1" x14ac:dyDescent="0.25">
      <c r="B43" s="22" t="s">
        <v>236</v>
      </c>
      <c r="C43" s="23"/>
      <c r="D43" s="23" t="s">
        <v>597</v>
      </c>
      <c r="E43" s="23" t="s">
        <v>237</v>
      </c>
      <c r="F43" s="24" t="s">
        <v>238</v>
      </c>
    </row>
    <row r="44" spans="2:8" ht="15" customHeight="1" x14ac:dyDescent="0.2">
      <c r="B44" s="83" t="s">
        <v>254</v>
      </c>
      <c r="C44" s="340"/>
      <c r="D44" s="341" t="s">
        <v>478</v>
      </c>
      <c r="E44" s="332"/>
      <c r="F44" s="337"/>
    </row>
    <row r="45" spans="2:8" ht="15" customHeight="1" x14ac:dyDescent="0.2">
      <c r="B45" s="55" t="s">
        <v>363</v>
      </c>
      <c r="C45" s="342"/>
      <c r="D45" s="343" t="s">
        <v>523</v>
      </c>
      <c r="E45" s="333"/>
      <c r="F45" s="338"/>
    </row>
    <row r="46" spans="2:8" ht="15" customHeight="1" thickBot="1" x14ac:dyDescent="0.25">
      <c r="B46" s="68" t="s">
        <v>1101</v>
      </c>
      <c r="C46" s="354" t="s">
        <v>1101</v>
      </c>
      <c r="D46" s="349"/>
      <c r="E46" s="339"/>
      <c r="F46" s="339"/>
    </row>
    <row r="47" spans="2:8" ht="15" customHeight="1" x14ac:dyDescent="0.2">
      <c r="B47" s="29"/>
      <c r="C47" s="18"/>
      <c r="D47" s="18"/>
      <c r="E47" s="16"/>
      <c r="F47" s="16"/>
    </row>
    <row r="48" spans="2:8" ht="15" customHeight="1" x14ac:dyDescent="0.2">
      <c r="B48" s="29"/>
      <c r="C48" s="18"/>
      <c r="D48" s="18"/>
      <c r="E48" s="16"/>
      <c r="F48" s="16"/>
    </row>
    <row r="49" spans="2:6" x14ac:dyDescent="0.2">
      <c r="B49" s="29"/>
      <c r="C49" s="18"/>
      <c r="D49" s="18"/>
      <c r="E49" s="16"/>
      <c r="F49" s="16"/>
    </row>
    <row r="50" spans="2:6" x14ac:dyDescent="0.2">
      <c r="B50" s="29"/>
      <c r="C50" s="18"/>
      <c r="D50" s="18"/>
      <c r="E50" s="16"/>
      <c r="F50" s="16"/>
    </row>
    <row r="51" spans="2:6" x14ac:dyDescent="0.2">
      <c r="B51" s="29"/>
      <c r="C51" s="18"/>
      <c r="D51" s="18"/>
      <c r="E51" s="16"/>
      <c r="F51" s="16"/>
    </row>
    <row r="52" spans="2:6" x14ac:dyDescent="0.2">
      <c r="B52" s="29"/>
      <c r="C52" s="18"/>
      <c r="D52" s="18"/>
      <c r="E52" s="16"/>
      <c r="F52" s="16"/>
    </row>
    <row r="53" spans="2:6" x14ac:dyDescent="0.2">
      <c r="B53" s="29"/>
      <c r="C53" s="18"/>
      <c r="D53" s="18"/>
      <c r="E53" s="16"/>
      <c r="F53" s="16"/>
    </row>
    <row r="54" spans="2:6" x14ac:dyDescent="0.2">
      <c r="B54" s="29"/>
      <c r="C54" s="18"/>
      <c r="D54" s="18"/>
      <c r="E54" s="16"/>
      <c r="F54" s="16"/>
    </row>
    <row r="55" spans="2:6" x14ac:dyDescent="0.2">
      <c r="B55" s="29"/>
      <c r="C55" s="18"/>
      <c r="D55" s="18"/>
      <c r="E55" s="16"/>
      <c r="F55" s="16"/>
    </row>
  </sheetData>
  <sheetProtection algorithmName="SHA-512" hashValue="Rc40dcuKAEdrfbOgLjjXvUlt5pZ8RzKH8YSyIaza0KFpr/8ARMCvjtfcHK/qRF6qmCvEvhpBTezBP1hE98fkNg==" saltValue="p6RStRePmGCFbZMcPwTwDA==" spinCount="100000" sheet="1" objects="1" scenarios="1"/>
  <mergeCells count="4">
    <mergeCell ref="F3:F5"/>
    <mergeCell ref="B42:F42"/>
    <mergeCell ref="B15:F15"/>
    <mergeCell ref="B27:F27"/>
  </mergeCells>
  <printOptions horizontalCentered="1"/>
  <pageMargins left="0" right="0" top="0.78740157480314965" bottom="0" header="0.31496062992125984" footer="0.31496062992125984"/>
  <pageSetup paperSize="9" scale="72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11"/>
  <dimension ref="A1:F100"/>
  <sheetViews>
    <sheetView showGridLines="0" showRowColHeaders="0" workbookViewId="0">
      <selection activeCell="L22" sqref="L22"/>
    </sheetView>
  </sheetViews>
  <sheetFormatPr defaultRowHeight="12.75" x14ac:dyDescent="0.2"/>
  <cols>
    <col min="1" max="1" width="3.28515625" style="15" customWidth="1"/>
    <col min="2" max="2" width="38" style="14" customWidth="1"/>
    <col min="3" max="3" width="21.42578125" style="17" hidden="1" customWidth="1"/>
    <col min="4" max="4" width="32.7109375" style="17" customWidth="1"/>
    <col min="5" max="5" width="28.7109375" style="16" customWidth="1"/>
    <col min="6" max="6" width="12.7109375" style="16" customWidth="1"/>
    <col min="7" max="12" width="4.5703125" style="17" customWidth="1"/>
    <col min="13" max="16384" width="9.140625" style="17"/>
  </cols>
  <sheetData>
    <row r="1" spans="1:6" ht="15" customHeight="1" x14ac:dyDescent="0.2"/>
    <row r="2" spans="1:6" ht="15" customHeight="1" thickBot="1" x14ac:dyDescent="0.25"/>
    <row r="3" spans="1:6" ht="15" customHeight="1" thickTop="1" x14ac:dyDescent="0.2">
      <c r="F3" s="500" t="s">
        <v>617</v>
      </c>
    </row>
    <row r="4" spans="1:6" ht="15" customHeight="1" x14ac:dyDescent="0.2">
      <c r="F4" s="516"/>
    </row>
    <row r="5" spans="1:6" ht="15" customHeight="1" thickBot="1" x14ac:dyDescent="0.25">
      <c r="F5" s="517"/>
    </row>
    <row r="6" spans="1:6" ht="15" customHeight="1" thickTop="1" x14ac:dyDescent="0.2"/>
    <row r="7" spans="1:6" ht="15" customHeight="1" x14ac:dyDescent="0.2"/>
    <row r="8" spans="1:6" ht="15" customHeight="1" x14ac:dyDescent="0.2"/>
    <row r="9" spans="1:6" ht="24" thickBot="1" x14ac:dyDescent="0.4">
      <c r="B9" s="20" t="s">
        <v>262</v>
      </c>
    </row>
    <row r="10" spans="1:6" s="39" customFormat="1" ht="18" customHeight="1" x14ac:dyDescent="0.25">
      <c r="A10" s="36"/>
      <c r="B10" s="95" t="s">
        <v>1163</v>
      </c>
      <c r="E10" s="37"/>
      <c r="F10" s="37"/>
    </row>
    <row r="11" spans="1:6" s="39" customFormat="1" ht="18" customHeight="1" x14ac:dyDescent="0.25">
      <c r="A11" s="36"/>
      <c r="B11" s="95" t="s">
        <v>1164</v>
      </c>
      <c r="E11" s="37"/>
      <c r="F11" s="37"/>
    </row>
    <row r="12" spans="1:6" x14ac:dyDescent="0.2">
      <c r="B12" s="93" t="s">
        <v>650</v>
      </c>
    </row>
    <row r="13" spans="1:6" ht="20.100000000000001" customHeight="1" thickBot="1" x14ac:dyDescent="0.25">
      <c r="B13" s="514" t="s">
        <v>235</v>
      </c>
      <c r="C13" s="515"/>
      <c r="D13" s="515"/>
      <c r="E13" s="515"/>
      <c r="F13" s="515"/>
    </row>
    <row r="14" spans="1:6" ht="15" customHeight="1" thickBot="1" x14ac:dyDescent="0.25">
      <c r="A14" s="18"/>
      <c r="B14" s="22" t="s">
        <v>236</v>
      </c>
      <c r="C14" s="23"/>
      <c r="D14" s="23" t="s">
        <v>597</v>
      </c>
      <c r="E14" s="23" t="s">
        <v>237</v>
      </c>
      <c r="F14" s="24" t="s">
        <v>238</v>
      </c>
    </row>
    <row r="15" spans="1:6" ht="15" customHeight="1" x14ac:dyDescent="0.2">
      <c r="A15" s="18"/>
      <c r="B15" s="83" t="s">
        <v>253</v>
      </c>
      <c r="C15" s="340"/>
      <c r="D15" s="341" t="s">
        <v>380</v>
      </c>
      <c r="E15" s="332" t="s">
        <v>1165</v>
      </c>
      <c r="F15" s="317"/>
    </row>
    <row r="16" spans="1:6" ht="15" customHeight="1" x14ac:dyDescent="0.2">
      <c r="A16" s="18"/>
      <c r="B16" s="55" t="s">
        <v>253</v>
      </c>
      <c r="C16" s="342"/>
      <c r="D16" s="343" t="s">
        <v>385</v>
      </c>
      <c r="E16" s="333" t="s">
        <v>1166</v>
      </c>
      <c r="F16" s="335"/>
    </row>
    <row r="17" spans="1:6" ht="15" customHeight="1" x14ac:dyDescent="0.2">
      <c r="A17" s="18"/>
      <c r="B17" s="55" t="s">
        <v>362</v>
      </c>
      <c r="C17" s="342"/>
      <c r="D17" s="343" t="s">
        <v>496</v>
      </c>
      <c r="E17" s="333"/>
      <c r="F17" s="335"/>
    </row>
    <row r="18" spans="1:6" ht="15" customHeight="1" x14ac:dyDescent="0.2">
      <c r="A18" s="18"/>
      <c r="B18" s="55" t="s">
        <v>256</v>
      </c>
      <c r="C18" s="342"/>
      <c r="D18" s="343" t="s">
        <v>460</v>
      </c>
      <c r="E18" s="333" t="s">
        <v>1167</v>
      </c>
      <c r="F18" s="335"/>
    </row>
    <row r="19" spans="1:6" ht="15" customHeight="1" x14ac:dyDescent="0.2">
      <c r="A19" s="18"/>
      <c r="B19" s="55" t="s">
        <v>608</v>
      </c>
      <c r="C19" s="342"/>
      <c r="D19" s="343" t="s">
        <v>498</v>
      </c>
      <c r="E19" s="333" t="s">
        <v>1168</v>
      </c>
      <c r="F19" s="335"/>
    </row>
    <row r="20" spans="1:6" ht="15" customHeight="1" x14ac:dyDescent="0.2">
      <c r="A20" s="18"/>
      <c r="B20" s="55" t="s">
        <v>256</v>
      </c>
      <c r="C20" s="342"/>
      <c r="D20" s="343" t="s">
        <v>461</v>
      </c>
      <c r="E20" s="333" t="s">
        <v>1169</v>
      </c>
      <c r="F20" s="335"/>
    </row>
    <row r="21" spans="1:6" ht="15" customHeight="1" x14ac:dyDescent="0.2">
      <c r="A21" s="18"/>
      <c r="B21" s="55" t="s">
        <v>257</v>
      </c>
      <c r="C21" s="342"/>
      <c r="D21" s="343" t="s">
        <v>507</v>
      </c>
      <c r="E21" s="333" t="s">
        <v>1161</v>
      </c>
      <c r="F21" s="335"/>
    </row>
    <row r="22" spans="1:6" ht="15" customHeight="1" x14ac:dyDescent="0.2">
      <c r="A22" s="18"/>
      <c r="B22" s="55" t="s">
        <v>258</v>
      </c>
      <c r="C22" s="342"/>
      <c r="D22" s="343" t="s">
        <v>604</v>
      </c>
      <c r="E22" s="333"/>
      <c r="F22" s="335"/>
    </row>
    <row r="23" spans="1:6" ht="15" customHeight="1" thickBot="1" x14ac:dyDescent="0.25">
      <c r="A23" s="18"/>
      <c r="B23" s="68" t="s">
        <v>1101</v>
      </c>
      <c r="C23" s="354" t="s">
        <v>1101</v>
      </c>
      <c r="D23" s="345"/>
      <c r="E23" s="334"/>
      <c r="F23" s="336"/>
    </row>
    <row r="24" spans="1:6" ht="15" customHeight="1" x14ac:dyDescent="0.2">
      <c r="A24" s="18"/>
      <c r="B24" s="29"/>
      <c r="C24" s="94"/>
      <c r="D24" s="94"/>
    </row>
    <row r="25" spans="1:6" ht="15" customHeight="1" thickBot="1" x14ac:dyDescent="0.25">
      <c r="A25" s="18"/>
      <c r="B25" s="514" t="s">
        <v>245</v>
      </c>
      <c r="C25" s="515"/>
      <c r="D25" s="515"/>
      <c r="E25" s="515"/>
      <c r="F25" s="515"/>
    </row>
    <row r="26" spans="1:6" ht="15" customHeight="1" thickBot="1" x14ac:dyDescent="0.25">
      <c r="A26" s="18"/>
      <c r="B26" s="22" t="s">
        <v>236</v>
      </c>
      <c r="C26" s="23"/>
      <c r="D26" s="23" t="s">
        <v>597</v>
      </c>
      <c r="E26" s="23" t="s">
        <v>237</v>
      </c>
      <c r="F26" s="24" t="s">
        <v>238</v>
      </c>
    </row>
    <row r="27" spans="1:6" ht="15" customHeight="1" x14ac:dyDescent="0.2">
      <c r="A27" s="18"/>
      <c r="B27" s="83" t="s">
        <v>255</v>
      </c>
      <c r="C27" s="340"/>
      <c r="D27" s="341" t="s">
        <v>376</v>
      </c>
      <c r="E27" s="332"/>
      <c r="F27" s="317">
        <v>4000</v>
      </c>
    </row>
    <row r="28" spans="1:6" ht="15" customHeight="1" x14ac:dyDescent="0.2">
      <c r="A28" s="18"/>
      <c r="B28" s="55" t="s">
        <v>1003</v>
      </c>
      <c r="C28" s="342"/>
      <c r="D28" s="343" t="s">
        <v>575</v>
      </c>
      <c r="E28" s="333"/>
      <c r="F28" s="335">
        <v>4000</v>
      </c>
    </row>
    <row r="29" spans="1:6" ht="15" customHeight="1" x14ac:dyDescent="0.2">
      <c r="A29" s="18"/>
      <c r="B29" s="55" t="s">
        <v>264</v>
      </c>
      <c r="C29" s="342"/>
      <c r="D29" s="343" t="s">
        <v>381</v>
      </c>
      <c r="E29" s="333" t="s">
        <v>1170</v>
      </c>
      <c r="F29" s="335">
        <v>8000</v>
      </c>
    </row>
    <row r="30" spans="1:6" ht="15" customHeight="1" x14ac:dyDescent="0.2">
      <c r="A30" s="18"/>
      <c r="B30" s="55" t="s">
        <v>265</v>
      </c>
      <c r="C30" s="342"/>
      <c r="D30" s="343" t="s">
        <v>382</v>
      </c>
      <c r="E30" s="333" t="s">
        <v>1171</v>
      </c>
      <c r="F30" s="335">
        <v>8000</v>
      </c>
    </row>
    <row r="31" spans="1:6" ht="15" customHeight="1" x14ac:dyDescent="0.2">
      <c r="A31" s="18"/>
      <c r="B31" s="55" t="s">
        <v>249</v>
      </c>
      <c r="C31" s="342"/>
      <c r="D31" s="343" t="s">
        <v>370</v>
      </c>
      <c r="E31" s="333" t="s">
        <v>1172</v>
      </c>
      <c r="F31" s="335">
        <v>8000</v>
      </c>
    </row>
    <row r="32" spans="1:6" ht="15" customHeight="1" x14ac:dyDescent="0.2">
      <c r="A32" s="18"/>
      <c r="B32" s="55" t="s">
        <v>359</v>
      </c>
      <c r="C32" s="342"/>
      <c r="D32" s="343" t="s">
        <v>383</v>
      </c>
      <c r="E32" s="333" t="s">
        <v>1173</v>
      </c>
      <c r="F32" s="335">
        <v>8000</v>
      </c>
    </row>
    <row r="33" spans="1:6" ht="15" customHeight="1" x14ac:dyDescent="0.2">
      <c r="A33" s="18"/>
      <c r="B33" s="55" t="s">
        <v>250</v>
      </c>
      <c r="C33" s="342"/>
      <c r="D33" s="343" t="s">
        <v>378</v>
      </c>
      <c r="E33" s="333" t="s">
        <v>1170</v>
      </c>
      <c r="F33" s="335">
        <v>8000</v>
      </c>
    </row>
    <row r="34" spans="1:6" ht="15" customHeight="1" x14ac:dyDescent="0.2">
      <c r="A34" s="18"/>
      <c r="B34" s="55" t="s">
        <v>266</v>
      </c>
      <c r="C34" s="342"/>
      <c r="D34" s="343" t="s">
        <v>384</v>
      </c>
      <c r="E34" s="333" t="s">
        <v>1171</v>
      </c>
      <c r="F34" s="335">
        <v>8000</v>
      </c>
    </row>
    <row r="35" spans="1:6" ht="15" customHeight="1" x14ac:dyDescent="0.2">
      <c r="A35" s="18"/>
      <c r="B35" s="55" t="s">
        <v>251</v>
      </c>
      <c r="C35" s="342"/>
      <c r="D35" s="343" t="s">
        <v>541</v>
      </c>
      <c r="E35" s="333"/>
      <c r="F35" s="335">
        <v>8000</v>
      </c>
    </row>
    <row r="36" spans="1:6" ht="15" customHeight="1" x14ac:dyDescent="0.2">
      <c r="A36" s="18"/>
      <c r="B36" s="55" t="s">
        <v>614</v>
      </c>
      <c r="C36" s="342"/>
      <c r="D36" s="343" t="s">
        <v>388</v>
      </c>
      <c r="E36" s="348" t="s">
        <v>812</v>
      </c>
      <c r="F36" s="350">
        <v>8000</v>
      </c>
    </row>
    <row r="37" spans="1:6" ht="15" customHeight="1" x14ac:dyDescent="0.2">
      <c r="A37" s="18"/>
      <c r="B37" s="55" t="s">
        <v>263</v>
      </c>
      <c r="C37" s="342"/>
      <c r="D37" s="343" t="s">
        <v>386</v>
      </c>
      <c r="E37" s="348" t="s">
        <v>813</v>
      </c>
      <c r="F37" s="350">
        <v>8000</v>
      </c>
    </row>
    <row r="38" spans="1:6" ht="15" customHeight="1" x14ac:dyDescent="0.2">
      <c r="A38" s="18"/>
      <c r="B38" s="55" t="s">
        <v>263</v>
      </c>
      <c r="C38" s="342"/>
      <c r="D38" s="343" t="s">
        <v>402</v>
      </c>
      <c r="E38" s="348" t="s">
        <v>674</v>
      </c>
      <c r="F38" s="350">
        <v>8000</v>
      </c>
    </row>
    <row r="39" spans="1:6" ht="15" customHeight="1" x14ac:dyDescent="0.2">
      <c r="A39" s="18"/>
      <c r="B39" s="55" t="s">
        <v>263</v>
      </c>
      <c r="C39" s="342"/>
      <c r="D39" s="343" t="s">
        <v>524</v>
      </c>
      <c r="E39" s="333" t="s">
        <v>675</v>
      </c>
      <c r="F39" s="335">
        <v>8000</v>
      </c>
    </row>
    <row r="40" spans="1:6" ht="15" customHeight="1" thickBot="1" x14ac:dyDescent="0.25">
      <c r="A40" s="18"/>
      <c r="B40" s="68" t="s">
        <v>1101</v>
      </c>
      <c r="C40" s="354" t="s">
        <v>1101</v>
      </c>
      <c r="D40" s="345"/>
      <c r="E40" s="334"/>
      <c r="F40" s="336"/>
    </row>
    <row r="41" spans="1:6" ht="15" customHeight="1" x14ac:dyDescent="0.2">
      <c r="A41" s="18"/>
      <c r="B41" s="29"/>
      <c r="C41" s="94"/>
      <c r="D41" s="94"/>
    </row>
    <row r="42" spans="1:6" ht="15" customHeight="1" thickBot="1" x14ac:dyDescent="0.25">
      <c r="A42" s="18"/>
      <c r="B42" s="514" t="s">
        <v>252</v>
      </c>
      <c r="C42" s="515"/>
      <c r="D42" s="515"/>
      <c r="E42" s="515"/>
      <c r="F42" s="515"/>
    </row>
    <row r="43" spans="1:6" ht="15" customHeight="1" thickBot="1" x14ac:dyDescent="0.25">
      <c r="A43" s="18"/>
      <c r="B43" s="22" t="s">
        <v>236</v>
      </c>
      <c r="C43" s="23" t="s">
        <v>598</v>
      </c>
      <c r="D43" s="23" t="s">
        <v>597</v>
      </c>
      <c r="E43" s="23" t="s">
        <v>237</v>
      </c>
      <c r="F43" s="24" t="s">
        <v>238</v>
      </c>
    </row>
    <row r="44" spans="1:6" ht="15" customHeight="1" x14ac:dyDescent="0.2">
      <c r="A44" s="18"/>
      <c r="B44" s="83" t="s">
        <v>254</v>
      </c>
      <c r="C44" s="340" t="s">
        <v>1174</v>
      </c>
      <c r="D44" s="341" t="s">
        <v>567</v>
      </c>
      <c r="E44" s="332"/>
      <c r="F44" s="337"/>
    </row>
    <row r="45" spans="1:6" ht="15" customHeight="1" x14ac:dyDescent="0.2">
      <c r="A45" s="18"/>
      <c r="B45" s="55" t="s">
        <v>363</v>
      </c>
      <c r="C45" s="342" t="s">
        <v>1175</v>
      </c>
      <c r="D45" s="343" t="s">
        <v>534</v>
      </c>
      <c r="E45" s="333"/>
      <c r="F45" s="338"/>
    </row>
    <row r="46" spans="1:6" ht="15" customHeight="1" thickBot="1" x14ac:dyDescent="0.25">
      <c r="A46" s="18"/>
      <c r="B46" s="68" t="s">
        <v>1101</v>
      </c>
      <c r="C46" s="354" t="s">
        <v>1101</v>
      </c>
      <c r="D46" s="345"/>
      <c r="E46" s="334"/>
      <c r="F46" s="336"/>
    </row>
    <row r="47" spans="1:6" ht="15" customHeight="1" x14ac:dyDescent="0.2">
      <c r="A47" s="18"/>
      <c r="B47" s="29"/>
      <c r="C47" s="94"/>
      <c r="D47" s="94"/>
    </row>
    <row r="48" spans="1:6" ht="15" customHeight="1" thickBot="1" x14ac:dyDescent="0.25">
      <c r="A48" s="18"/>
      <c r="B48" s="520" t="s">
        <v>259</v>
      </c>
      <c r="C48" s="521"/>
      <c r="D48" s="521"/>
      <c r="E48" s="521"/>
      <c r="F48" s="521"/>
    </row>
    <row r="49" spans="1:6" ht="15" customHeight="1" thickBot="1" x14ac:dyDescent="0.25">
      <c r="A49" s="18"/>
      <c r="B49" s="518" t="s">
        <v>260</v>
      </c>
      <c r="C49" s="519"/>
      <c r="D49" s="522" t="s">
        <v>261</v>
      </c>
      <c r="E49" s="523"/>
      <c r="F49" s="524"/>
    </row>
    <row r="50" spans="1:6" ht="15" customHeight="1" x14ac:dyDescent="0.2">
      <c r="A50" s="18"/>
      <c r="B50" s="25"/>
      <c r="C50" s="26"/>
      <c r="D50" s="97"/>
      <c r="E50" s="17"/>
      <c r="F50" s="98"/>
    </row>
    <row r="51" spans="1:6" ht="15" customHeight="1" x14ac:dyDescent="0.2">
      <c r="A51" s="18"/>
      <c r="B51" s="27"/>
      <c r="C51" s="28"/>
      <c r="D51" s="27"/>
      <c r="E51" s="17"/>
      <c r="F51" s="28"/>
    </row>
    <row r="52" spans="1:6" ht="15" customHeight="1" x14ac:dyDescent="0.2">
      <c r="A52" s="18"/>
      <c r="B52" s="27"/>
      <c r="C52" s="28"/>
      <c r="D52" s="27"/>
      <c r="E52" s="17"/>
      <c r="F52" s="28"/>
    </row>
    <row r="53" spans="1:6" ht="15" customHeight="1" x14ac:dyDescent="0.2">
      <c r="A53" s="18"/>
      <c r="B53" s="27"/>
      <c r="C53" s="28"/>
      <c r="D53" s="99"/>
      <c r="E53" s="17"/>
      <c r="F53" s="100"/>
    </row>
    <row r="54" spans="1:6" ht="15" customHeight="1" x14ac:dyDescent="0.2">
      <c r="A54" s="18"/>
      <c r="B54" s="27"/>
      <c r="C54" s="28"/>
      <c r="D54" s="27"/>
      <c r="E54" s="17"/>
      <c r="F54" s="28"/>
    </row>
    <row r="55" spans="1:6" ht="15" customHeight="1" x14ac:dyDescent="0.2">
      <c r="A55" s="18"/>
      <c r="B55" s="27"/>
      <c r="C55" s="28"/>
      <c r="D55" s="27"/>
      <c r="E55" s="17"/>
      <c r="F55" s="28"/>
    </row>
    <row r="56" spans="1:6" ht="15" customHeight="1" thickBot="1" x14ac:dyDescent="0.25">
      <c r="A56" s="18"/>
      <c r="B56" s="30"/>
      <c r="C56" s="31"/>
      <c r="D56" s="30"/>
      <c r="E56" s="101"/>
      <c r="F56" s="31"/>
    </row>
    <row r="57" spans="1:6" ht="15" customHeight="1" thickBot="1" x14ac:dyDescent="0.25">
      <c r="A57" s="18"/>
      <c r="B57" s="15"/>
      <c r="C57" s="14"/>
      <c r="D57" s="14"/>
      <c r="E57" s="96"/>
    </row>
    <row r="58" spans="1:6" ht="15" customHeight="1" thickBot="1" x14ac:dyDescent="0.25">
      <c r="A58" s="18"/>
      <c r="B58" s="102" t="s">
        <v>267</v>
      </c>
      <c r="C58" s="103"/>
      <c r="D58" s="103"/>
      <c r="E58" s="103"/>
      <c r="F58" s="104"/>
    </row>
    <row r="59" spans="1:6" ht="15" customHeight="1" thickBot="1" x14ac:dyDescent="0.25">
      <c r="A59" s="18"/>
      <c r="B59" s="105" t="s">
        <v>268</v>
      </c>
      <c r="C59" s="106"/>
      <c r="D59" s="106"/>
      <c r="E59" s="106"/>
      <c r="F59" s="106"/>
    </row>
    <row r="60" spans="1:6" ht="15" customHeight="1" x14ac:dyDescent="0.2">
      <c r="A60" s="18"/>
      <c r="B60" s="25"/>
      <c r="C60" s="107"/>
      <c r="D60" s="108"/>
      <c r="E60" s="108"/>
      <c r="F60" s="26"/>
    </row>
    <row r="61" spans="1:6" ht="15" customHeight="1" x14ac:dyDescent="0.2">
      <c r="A61" s="18"/>
      <c r="B61" s="27"/>
      <c r="C61" s="109"/>
      <c r="D61" s="110"/>
      <c r="E61" s="110"/>
      <c r="F61" s="28"/>
    </row>
    <row r="62" spans="1:6" ht="15" customHeight="1" x14ac:dyDescent="0.2">
      <c r="A62" s="18"/>
      <c r="B62" s="27"/>
      <c r="C62" s="109"/>
      <c r="D62" s="110"/>
      <c r="E62" s="110"/>
      <c r="F62" s="28"/>
    </row>
    <row r="63" spans="1:6" ht="15" customHeight="1" x14ac:dyDescent="0.2">
      <c r="A63" s="18"/>
      <c r="B63" s="27"/>
      <c r="C63" s="109"/>
      <c r="D63" s="110"/>
      <c r="E63" s="110"/>
      <c r="F63" s="28"/>
    </row>
    <row r="64" spans="1:6" ht="15" customHeight="1" x14ac:dyDescent="0.2">
      <c r="A64" s="18"/>
      <c r="B64" s="27"/>
      <c r="C64" s="109"/>
      <c r="D64" s="110"/>
      <c r="E64" s="110"/>
      <c r="F64" s="28"/>
    </row>
    <row r="65" spans="1:6" ht="15" customHeight="1" thickBot="1" x14ac:dyDescent="0.25">
      <c r="B65" s="30"/>
      <c r="C65" s="111"/>
      <c r="D65" s="112"/>
      <c r="E65" s="112"/>
      <c r="F65" s="31"/>
    </row>
    <row r="66" spans="1:6" x14ac:dyDescent="0.2">
      <c r="B66" s="17"/>
      <c r="E66" s="17"/>
    </row>
    <row r="67" spans="1:6" x14ac:dyDescent="0.2">
      <c r="B67" s="29"/>
      <c r="C67" s="94"/>
      <c r="D67" s="94"/>
    </row>
    <row r="75" spans="1:6" x14ac:dyDescent="0.2">
      <c r="A75" s="18"/>
      <c r="B75" s="29"/>
      <c r="C75" s="94"/>
      <c r="D75" s="94"/>
    </row>
    <row r="76" spans="1:6" x14ac:dyDescent="0.2">
      <c r="A76" s="18"/>
      <c r="B76" s="29"/>
      <c r="C76" s="94"/>
      <c r="D76" s="94"/>
    </row>
    <row r="77" spans="1:6" x14ac:dyDescent="0.2">
      <c r="A77" s="94"/>
      <c r="B77" s="29"/>
      <c r="C77" s="94"/>
      <c r="D77" s="94"/>
    </row>
    <row r="78" spans="1:6" x14ac:dyDescent="0.2">
      <c r="A78" s="16"/>
      <c r="B78" s="29"/>
      <c r="C78" s="94"/>
      <c r="D78" s="94"/>
    </row>
    <row r="79" spans="1:6" x14ac:dyDescent="0.2">
      <c r="A79" s="16"/>
      <c r="B79" s="29"/>
      <c r="C79" s="94"/>
      <c r="D79" s="94"/>
    </row>
    <row r="80" spans="1:6" x14ac:dyDescent="0.2">
      <c r="A80" s="16"/>
    </row>
    <row r="81" spans="1:6" x14ac:dyDescent="0.2">
      <c r="A81" s="16"/>
      <c r="C81" s="94"/>
      <c r="D81" s="94"/>
    </row>
    <row r="82" spans="1:6" x14ac:dyDescent="0.2">
      <c r="A82" s="16"/>
      <c r="B82" s="29"/>
      <c r="C82" s="94"/>
      <c r="D82" s="94"/>
    </row>
    <row r="83" spans="1:6" x14ac:dyDescent="0.2">
      <c r="A83" s="16"/>
      <c r="B83" s="16"/>
      <c r="E83" s="17"/>
      <c r="F83" s="17"/>
    </row>
    <row r="84" spans="1:6" x14ac:dyDescent="0.2">
      <c r="A84" s="16"/>
      <c r="B84" s="17"/>
      <c r="E84" s="17"/>
      <c r="F84" s="17"/>
    </row>
    <row r="85" spans="1:6" x14ac:dyDescent="0.2">
      <c r="A85" s="16"/>
      <c r="B85" s="17"/>
      <c r="E85" s="17"/>
      <c r="F85" s="17"/>
    </row>
    <row r="86" spans="1:6" x14ac:dyDescent="0.2">
      <c r="A86" s="16"/>
      <c r="B86" s="17"/>
      <c r="E86" s="17"/>
      <c r="F86" s="17"/>
    </row>
    <row r="87" spans="1:6" x14ac:dyDescent="0.2">
      <c r="A87" s="16"/>
      <c r="B87" s="17"/>
      <c r="E87" s="17"/>
      <c r="F87" s="17"/>
    </row>
    <row r="88" spans="1:6" x14ac:dyDescent="0.2">
      <c r="A88" s="16"/>
      <c r="B88" s="17"/>
      <c r="E88" s="17"/>
      <c r="F88" s="17"/>
    </row>
    <row r="89" spans="1:6" x14ac:dyDescent="0.2">
      <c r="A89" s="16"/>
      <c r="B89" s="17"/>
      <c r="E89" s="17"/>
      <c r="F89" s="17"/>
    </row>
    <row r="90" spans="1:6" x14ac:dyDescent="0.2">
      <c r="A90" s="16"/>
      <c r="B90" s="17"/>
      <c r="E90" s="17"/>
      <c r="F90" s="17"/>
    </row>
    <row r="91" spans="1:6" x14ac:dyDescent="0.2">
      <c r="A91" s="16"/>
      <c r="B91" s="17"/>
      <c r="E91" s="17"/>
      <c r="F91" s="17"/>
    </row>
    <row r="92" spans="1:6" x14ac:dyDescent="0.2">
      <c r="A92" s="16"/>
      <c r="B92" s="17"/>
      <c r="E92" s="17"/>
      <c r="F92" s="17"/>
    </row>
    <row r="93" spans="1:6" x14ac:dyDescent="0.2">
      <c r="A93" s="17"/>
      <c r="B93" s="17"/>
      <c r="E93" s="17"/>
      <c r="F93" s="17"/>
    </row>
    <row r="94" spans="1:6" x14ac:dyDescent="0.2">
      <c r="A94" s="17"/>
      <c r="B94" s="17"/>
      <c r="E94" s="17"/>
      <c r="F94" s="17"/>
    </row>
    <row r="95" spans="1:6" x14ac:dyDescent="0.2">
      <c r="B95" s="17"/>
      <c r="E95" s="17"/>
      <c r="F95" s="17"/>
    </row>
    <row r="96" spans="1:6" x14ac:dyDescent="0.2">
      <c r="B96" s="17"/>
      <c r="E96" s="17"/>
      <c r="F96" s="17"/>
    </row>
    <row r="97" spans="2:6" x14ac:dyDescent="0.2">
      <c r="B97" s="17"/>
      <c r="E97" s="17"/>
      <c r="F97" s="17"/>
    </row>
    <row r="98" spans="2:6" x14ac:dyDescent="0.2">
      <c r="B98" s="17"/>
      <c r="E98" s="17"/>
      <c r="F98" s="17"/>
    </row>
    <row r="99" spans="2:6" x14ac:dyDescent="0.2">
      <c r="B99" s="16"/>
      <c r="E99" s="17"/>
      <c r="F99" s="17"/>
    </row>
    <row r="100" spans="2:6" x14ac:dyDescent="0.2">
      <c r="B100" s="16"/>
      <c r="E100" s="17"/>
      <c r="F100" s="17"/>
    </row>
  </sheetData>
  <sheetProtection algorithmName="SHA-512" hashValue="5+NL8tZdBq0LKPszFCNutt6hQXrHpHWP1SLOk9B1aYNWtAycNSy/RMMZeNnb+EgIcWKdpztCLn7aHGmtGRKrQw==" saltValue="J9Rnjde6nUEsidVlFkIcjg==" spinCount="100000" sheet="1" objects="1" scenarios="1"/>
  <mergeCells count="7">
    <mergeCell ref="B49:C49"/>
    <mergeCell ref="B48:F48"/>
    <mergeCell ref="D49:F49"/>
    <mergeCell ref="F3:F5"/>
    <mergeCell ref="B13:F13"/>
    <mergeCell ref="B25:F25"/>
    <mergeCell ref="B42:F42"/>
  </mergeCells>
  <printOptions horizontalCentered="1"/>
  <pageMargins left="0" right="0" top="0.78740157480314965" bottom="0" header="0.31496062992125984" footer="0.31496062992125984"/>
  <pageSetup paperSize="9" scale="79" orientation="portrait" verticalDpi="0" r:id="rId1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66</vt:i4>
      </vt:variant>
      <vt:variant>
        <vt:lpstr>Intervalos Nomeados</vt:lpstr>
      </vt:variant>
      <vt:variant>
        <vt:i4>48</vt:i4>
      </vt:variant>
    </vt:vector>
  </HeadingPairs>
  <TitlesOfParts>
    <vt:vector size="114" baseType="lpstr">
      <vt:lpstr>SELECT</vt:lpstr>
      <vt:lpstr>01-GX 5-11 2002</vt:lpstr>
      <vt:lpstr>02-GX 7-11 2004</vt:lpstr>
      <vt:lpstr>03-GX 2-5</vt:lpstr>
      <vt:lpstr>04-GX 7-11 2008</vt:lpstr>
      <vt:lpstr>05-GX 7-11 WUXI</vt:lpstr>
      <vt:lpstr>06-GA 11-22 1ª Geração </vt:lpstr>
      <vt:lpstr>07-GA 11-22 2ª Geração</vt:lpstr>
      <vt:lpstr>08-GA 11-30C 3ª Geração</vt:lpstr>
      <vt:lpstr>09-GA 30-37 1ª Geração</vt:lpstr>
      <vt:lpstr>10-GA 30-45 2ª Geração</vt:lpstr>
      <vt:lpstr>11-GA 30-55C 3ª Geração</vt:lpstr>
      <vt:lpstr>12-GA 55-75 1ª Geração</vt:lpstr>
      <vt:lpstr>13-GA 55-75 2ª Geração</vt:lpstr>
      <vt:lpstr>14-GA 55-90C 3ª Geração</vt:lpstr>
      <vt:lpstr>15-GA 90-160 1ª Geração</vt:lpstr>
      <vt:lpstr>16-GA 90-160 2ª Geração</vt:lpstr>
      <vt:lpstr>17-GA 90-160 3ª Geração</vt:lpstr>
      <vt:lpstr>18-GA 11+ 30 2007</vt:lpstr>
      <vt:lpstr>19-GA 11+ 30 2009</vt:lpstr>
      <vt:lpstr>20-GA 15-22 TM 2007</vt:lpstr>
      <vt:lpstr>21-GA 37+ 75 2006</vt:lpstr>
      <vt:lpstr>22-GA 30+ 45 2008</vt:lpstr>
      <vt:lpstr>23-GA 30+ 45+ 2012</vt:lpstr>
      <vt:lpstr>24-GA 55+ 90 2006</vt:lpstr>
      <vt:lpstr>25-GA 55+ 90 2012</vt:lpstr>
      <vt:lpstr>26-GA 90+ (NEW)</vt:lpstr>
      <vt:lpstr>27-GA 110-160 (BASIC)</vt:lpstr>
      <vt:lpstr>28-GA 18-30 VSD 2007</vt:lpstr>
      <vt:lpstr>29-GA 15-30 VSD 2009</vt:lpstr>
      <vt:lpstr>30-GA 37-55 VSD 2006</vt:lpstr>
      <vt:lpstr>31-GA 37-45 VSD 2012</vt:lpstr>
      <vt:lpstr>32-GA 75-90 VSD 2006</vt:lpstr>
      <vt:lpstr>33-G 110-160 VSD (BASIC)</vt:lpstr>
      <vt:lpstr>34-GA 132-160VSD (NEW)</vt:lpstr>
      <vt:lpstr>35-GA 55-90VSD 2012</vt:lpstr>
      <vt:lpstr>36-GA 110+ (NEW)</vt:lpstr>
      <vt:lpstr>37-GA 132+ (NEW)</vt:lpstr>
      <vt:lpstr>38-GA 160+ (NEW)</vt:lpstr>
      <vt:lpstr>39-GA 7-15 VSD+</vt:lpstr>
      <vt:lpstr>40-GA 18-37 VSD+</vt:lpstr>
      <vt:lpstr>41 - G 2-7</vt:lpstr>
      <vt:lpstr>42 - GA 180 VSD</vt:lpstr>
      <vt:lpstr>43 - GAz90+110+132+160+</vt:lpstr>
      <vt:lpstr>44 - GA 37-50VSD AII</vt:lpstr>
      <vt:lpstr>45 - GA 7-11 VSD 2015</vt:lpstr>
      <vt:lpstr>46 - GA 7-15 VSD+ 2015</vt:lpstr>
      <vt:lpstr> 47 - GAz132-160VSD</vt:lpstr>
      <vt:lpstr>48-GX 15</vt:lpstr>
      <vt:lpstr>49-G4-G7</vt:lpstr>
      <vt:lpstr>50-G7L-G11</vt:lpstr>
      <vt:lpstr>51-G15-22&amp;VSD</vt:lpstr>
      <vt:lpstr>52-GA11+,15+,18+, 22+,26+,30</vt:lpstr>
      <vt:lpstr>53-GA15,GA18,GA22,GA26</vt:lpstr>
      <vt:lpstr>54-GA30+ 45+</vt:lpstr>
      <vt:lpstr>55-GA55,GA55+,GA75,GA75+,GA90</vt:lpstr>
      <vt:lpstr>56-GA37 VSD++,GA45VSD+,GA75VSD </vt:lpstr>
      <vt:lpstr>57-GA30+GA37,GA37+GA45,GA45+</vt:lpstr>
      <vt:lpstr>58-GA75LVSD+,GA90VSD+,GA110VSD+</vt:lpstr>
      <vt:lpstr>59-GA37VSD++,GA45VSD+a GA75VSD+</vt:lpstr>
      <vt:lpstr>60-G110, G110VSD</vt:lpstr>
      <vt:lpstr>61-G160-250&amp;VSD</vt:lpstr>
      <vt:lpstr>62-GA200,GA250,GA315</vt:lpstr>
      <vt:lpstr>63-GA15,GA18,GA22,GA26</vt:lpstr>
      <vt:lpstr>64-GA 7-15 VSD+</vt:lpstr>
      <vt:lpstr>65-GA 55 - 90VSD 2024</vt:lpstr>
      <vt:lpstr>' 47 - GAz132-160VSD'!Area_de_impressao</vt:lpstr>
      <vt:lpstr>'01-GX 5-11 2002'!Area_de_impressao</vt:lpstr>
      <vt:lpstr>'15-GA 90-160 1ª Geração'!Area_de_impressao</vt:lpstr>
      <vt:lpstr>'16-GA 90-160 2ª Geração'!Area_de_impressao</vt:lpstr>
      <vt:lpstr>'17-GA 90-160 3ª Geração'!Area_de_impressao</vt:lpstr>
      <vt:lpstr>'18-GA 11+ 30 2007'!Area_de_impressao</vt:lpstr>
      <vt:lpstr>'19-GA 11+ 30 2009'!Area_de_impressao</vt:lpstr>
      <vt:lpstr>'23-GA 30+ 45+ 2012'!Area_de_impressao</vt:lpstr>
      <vt:lpstr>'26-GA 90+ (NEW)'!Area_de_impressao</vt:lpstr>
      <vt:lpstr>'27-GA 110-160 (BASIC)'!Area_de_impressao</vt:lpstr>
      <vt:lpstr>'28-GA 18-30 VSD 2007'!Area_de_impressao</vt:lpstr>
      <vt:lpstr>'29-GA 15-30 VSD 2009'!Area_de_impressao</vt:lpstr>
      <vt:lpstr>'30-GA 37-55 VSD 2006'!Area_de_impressao</vt:lpstr>
      <vt:lpstr>'31-GA 37-45 VSD 2012'!Area_de_impressao</vt:lpstr>
      <vt:lpstr>'32-GA 75-90 VSD 2006'!Area_de_impressao</vt:lpstr>
      <vt:lpstr>'33-G 110-160 VSD (BASIC)'!Area_de_impressao</vt:lpstr>
      <vt:lpstr>'34-GA 132-160VSD (NEW)'!Area_de_impressao</vt:lpstr>
      <vt:lpstr>'35-GA 55-90VSD 2012'!Area_de_impressao</vt:lpstr>
      <vt:lpstr>'36-GA 110+ (NEW)'!Area_de_impressao</vt:lpstr>
      <vt:lpstr>'37-GA 132+ (NEW)'!Area_de_impressao</vt:lpstr>
      <vt:lpstr>'38-GA 160+ (NEW)'!Area_de_impressao</vt:lpstr>
      <vt:lpstr>'39-GA 7-15 VSD+'!Area_de_impressao</vt:lpstr>
      <vt:lpstr>'40-GA 18-37 VSD+'!Area_de_impressao</vt:lpstr>
      <vt:lpstr>'41 - G 2-7'!Area_de_impressao</vt:lpstr>
      <vt:lpstr>'42 - GA 180 VSD'!Area_de_impressao</vt:lpstr>
      <vt:lpstr>'43 - GAz90+110+132+160+'!Area_de_impressao</vt:lpstr>
      <vt:lpstr>'44 - GA 37-50VSD AII'!Area_de_impressao</vt:lpstr>
      <vt:lpstr>'45 - GA 7-11 VSD 2015'!Area_de_impressao</vt:lpstr>
      <vt:lpstr>'46 - GA 7-15 VSD+ 2015'!Area_de_impressao</vt:lpstr>
      <vt:lpstr>'48-GX 15'!Area_de_impressao</vt:lpstr>
      <vt:lpstr>'49-G4-G7'!Area_de_impressao</vt:lpstr>
      <vt:lpstr>'50-G7L-G11'!Area_de_impressao</vt:lpstr>
      <vt:lpstr>'51-G15-22&amp;VSD'!Area_de_impressao</vt:lpstr>
      <vt:lpstr>'52-GA11+,15+,18+, 22+,26+,30'!Area_de_impressao</vt:lpstr>
      <vt:lpstr>'53-GA15,GA18,GA22,GA26'!Area_de_impressao</vt:lpstr>
      <vt:lpstr>'54-GA30+ 45+'!Area_de_impressao</vt:lpstr>
      <vt:lpstr>'55-GA55,GA55+,GA75,GA75+,GA90'!Area_de_impressao</vt:lpstr>
      <vt:lpstr>'56-GA37 VSD++,GA45VSD+,GA75VSD '!Area_de_impressao</vt:lpstr>
      <vt:lpstr>'57-GA30+GA37,GA37+GA45,GA45+'!Area_de_impressao</vt:lpstr>
      <vt:lpstr>'58-GA75LVSD+,GA90VSD+,GA110VSD+'!Area_de_impressao</vt:lpstr>
      <vt:lpstr>'59-GA37VSD++,GA45VSD+a GA75VSD+'!Area_de_impressao</vt:lpstr>
      <vt:lpstr>'60-G110, G110VSD'!Area_de_impressao</vt:lpstr>
      <vt:lpstr>'61-G160-250&amp;VSD'!Area_de_impressao</vt:lpstr>
      <vt:lpstr>'62-GA200,GA250,GA315'!Area_de_impressao</vt:lpstr>
      <vt:lpstr>'63-GA15,GA18,GA22,GA26'!Area_de_impressao</vt:lpstr>
      <vt:lpstr>'64-GA 7-15 VSD+'!Area_de_impressao</vt:lpstr>
      <vt:lpstr>'65-GA 55 - 90VSD 2024'!Area_de_impressao</vt:lpstr>
      <vt:lpstr>série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</dc:creator>
  <cp:lastModifiedBy>Luiz Gustavo Rezende Soares</cp:lastModifiedBy>
  <cp:lastPrinted>2024-12-10T19:17:57Z</cp:lastPrinted>
  <dcterms:created xsi:type="dcterms:W3CDTF">2019-02-08T11:42:49Z</dcterms:created>
  <dcterms:modified xsi:type="dcterms:W3CDTF">2025-03-13T11:29:01Z</dcterms:modified>
</cp:coreProperties>
</file>