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ropbox\3 - Compartilhados - Pedro - Luiz\Comparativo Sullair\"/>
    </mc:Choice>
  </mc:AlternateContent>
  <xr:revisionPtr revIDLastSave="0" documentId="8_{9ECF4F61-7912-460C-85B1-7973981E966D}" xr6:coauthVersionLast="46" xr6:coauthVersionMax="46" xr10:uidLastSave="{00000000-0000-0000-0000-000000000000}"/>
  <workbookProtection workbookAlgorithmName="SHA-512" workbookHashValue="wXR5R5rDNJAikYfFMY9cxrVs6fROFsxBteGOzcjyXmzKw90SETkzM2aQu6emPMLgF6QO8fBrUhOO0LCXo3xV/A==" workbookSaltValue="HyGJ9WvD+Oqpc3DjdRZFew==" workbookSpinCount="100000" lockStructure="1"/>
  <bookViews>
    <workbookView xWindow="-120" yWindow="-120" windowWidth="29040" windowHeight="15840" tabRatio="872" xr2:uid="{00000000-000D-0000-FFFF-FFFF00000000}"/>
  </bookViews>
  <sheets>
    <sheet name="MENU" sheetId="1" r:id="rId1"/>
    <sheet name="01 - LS 10 30 " sheetId="2" r:id="rId2"/>
    <sheet name="02 - LS 10 40" sheetId="6" r:id="rId3"/>
    <sheet name="03 - LS 10 50" sheetId="9" r:id="rId4"/>
    <sheet name="04 - LS  12 40 50 60" sheetId="3" r:id="rId5"/>
    <sheet name="05 - LS 16 60 75" sheetId="10" r:id="rId6"/>
    <sheet name="06 - LS 16 100" sheetId="11" r:id="rId7"/>
    <sheet name="07 - LS 20 100" sheetId="16" r:id="rId8"/>
    <sheet name="08 - LS 20 125" sheetId="17" r:id="rId9"/>
    <sheet name="09 - LS 20 150" sheetId="18" r:id="rId10"/>
    <sheet name="10 - LS 20 175" sheetId="12" r:id="rId11"/>
    <sheet name="11 - LS 20 220" sheetId="13" r:id="rId12"/>
    <sheet name="12 - LS 20 200 VSD" sheetId="14" r:id="rId13"/>
    <sheet name="13 - LS 20 LEAK FREE" sheetId="15" r:id="rId14"/>
    <sheet name="14 - LS 25 200" sheetId="19" r:id="rId15"/>
    <sheet name="15 - LS 25 250" sheetId="20" r:id="rId16"/>
    <sheet name="16 - LS 25 300" sheetId="21" r:id="rId17"/>
    <sheet name="17 - LS 25 350" sheetId="24" r:id="rId18"/>
    <sheet name="18 - S-1800" sheetId="25" r:id="rId19"/>
    <sheet name="19 - S- 2200" sheetId="26" r:id="rId20"/>
    <sheet name="20 - S- 3000" sheetId="27" r:id="rId21"/>
    <sheet name="21 - S- 3700" sheetId="28" r:id="rId22"/>
    <sheet name="22 - S- 4500" sheetId="29" r:id="rId23"/>
    <sheet name="23 - S- 5500" sheetId="30" r:id="rId24"/>
    <sheet name="24 - S- 7500" sheetId="8" r:id="rId25"/>
  </sheets>
  <definedNames>
    <definedName name="_xlnm.Print_Area" localSheetId="1">'01 - LS 10 30 '!$A$1:$F$122</definedName>
    <definedName name="_xlnm.Print_Area" localSheetId="19">'19 - S- 2200'!$A$1:$F$107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G1974" i="1" l="1"/>
  <c r="LG1977" i="1" l="1"/>
  <c r="LG1978" i="1" s="1"/>
  <c r="LG1975" i="1"/>
  <c r="LG1980" i="1" l="1"/>
  <c r="LG1979" i="1"/>
  <c r="LG1981" i="1" l="1"/>
  <c r="B3" i="1" s="1"/>
  <c r="C8" i="1" s="1"/>
  <c r="B7" i="10" l="1"/>
  <c r="B7" i="13"/>
  <c r="B7" i="24"/>
  <c r="B7" i="30"/>
  <c r="B7" i="11"/>
  <c r="B7" i="14"/>
  <c r="B7" i="25"/>
  <c r="B7" i="8"/>
  <c r="B7" i="3"/>
  <c r="B7" i="19"/>
  <c r="B7" i="29"/>
  <c r="B7" i="16"/>
  <c r="B7" i="20"/>
  <c r="B7" i="17"/>
  <c r="B7" i="21"/>
  <c r="B7" i="2"/>
  <c r="B7" i="18"/>
  <c r="B7" i="26"/>
  <c r="B7" i="6"/>
  <c r="B7" i="12"/>
  <c r="B7" i="27"/>
  <c r="B7" i="9"/>
  <c r="B7" i="15"/>
  <c r="B7" i="28"/>
  <c r="F11" i="1"/>
  <c r="B25" i="1"/>
  <c r="C9" i="1"/>
  <c r="B9" i="1"/>
  <c r="E9" i="1"/>
  <c r="E8" i="1"/>
  <c r="D27" i="15" l="1"/>
  <c r="D18" i="15"/>
  <c r="D39" i="15"/>
  <c r="D15" i="15"/>
  <c r="D37" i="15"/>
  <c r="D36" i="15"/>
  <c r="D28" i="15"/>
  <c r="D15" i="18"/>
  <c r="D45" i="18"/>
  <c r="D39" i="18"/>
  <c r="D33" i="18"/>
  <c r="D32" i="18"/>
  <c r="D17" i="18"/>
  <c r="D44" i="29"/>
  <c r="D25" i="29"/>
  <c r="D38" i="29"/>
  <c r="D18" i="29"/>
  <c r="D33" i="29"/>
  <c r="D17" i="29"/>
  <c r="D32" i="29"/>
  <c r="D30" i="29"/>
  <c r="D26" i="29"/>
  <c r="D15" i="11"/>
  <c r="D44" i="11"/>
  <c r="D40" i="11"/>
  <c r="D39" i="11"/>
  <c r="D23" i="11"/>
  <c r="D22" i="11"/>
  <c r="D39" i="9"/>
  <c r="D15" i="9"/>
  <c r="D42" i="9"/>
  <c r="D46" i="2"/>
  <c r="D39" i="2"/>
  <c r="D15" i="2"/>
  <c r="D34" i="19"/>
  <c r="D33" i="19"/>
  <c r="D32" i="19"/>
  <c r="D38" i="19"/>
  <c r="D35" i="19"/>
  <c r="D18" i="19"/>
  <c r="D17" i="19"/>
  <c r="D15" i="19"/>
  <c r="D41" i="19"/>
  <c r="D32" i="30"/>
  <c r="D24" i="30"/>
  <c r="D18" i="30"/>
  <c r="D37" i="30"/>
  <c r="D33" i="30"/>
  <c r="D17" i="30"/>
  <c r="D15" i="30"/>
  <c r="D41" i="30"/>
  <c r="D39" i="27"/>
  <c r="D19" i="27"/>
  <c r="D34" i="27"/>
  <c r="D18" i="27"/>
  <c r="D33" i="27"/>
  <c r="D26" i="27"/>
  <c r="D25" i="27"/>
  <c r="D31" i="27"/>
  <c r="D34" i="21"/>
  <c r="D33" i="21"/>
  <c r="D32" i="21"/>
  <c r="D17" i="21"/>
  <c r="D15" i="21"/>
  <c r="D41" i="21"/>
  <c r="D38" i="21"/>
  <c r="D35" i="21"/>
  <c r="D18" i="21"/>
  <c r="D53" i="3"/>
  <c r="D46" i="3"/>
  <c r="D31" i="3"/>
  <c r="D41" i="3"/>
  <c r="D15" i="3"/>
  <c r="D34" i="3"/>
  <c r="D33" i="3"/>
  <c r="D32" i="3"/>
  <c r="D41" i="24"/>
  <c r="D19" i="24"/>
  <c r="D38" i="24"/>
  <c r="D17" i="24"/>
  <c r="D35" i="24"/>
  <c r="D34" i="24"/>
  <c r="D33" i="24"/>
  <c r="D32" i="24"/>
  <c r="D15" i="12"/>
  <c r="D45" i="12"/>
  <c r="D39" i="12"/>
  <c r="D32" i="12"/>
  <c r="D17" i="12"/>
  <c r="D33" i="12"/>
  <c r="D37" i="8"/>
  <c r="D33" i="8"/>
  <c r="D24" i="8"/>
  <c r="D18" i="8"/>
  <c r="D17" i="8"/>
  <c r="D41" i="8"/>
  <c r="D32" i="8"/>
  <c r="D15" i="13"/>
  <c r="D45" i="13"/>
  <c r="D39" i="13"/>
  <c r="D33" i="13"/>
  <c r="D32" i="13"/>
  <c r="D17" i="13"/>
  <c r="D46" i="6"/>
  <c r="D39" i="6"/>
  <c r="D15" i="6"/>
  <c r="D41" i="20"/>
  <c r="D18" i="20"/>
  <c r="D38" i="20"/>
  <c r="D17" i="20"/>
  <c r="D35" i="20"/>
  <c r="D15" i="20"/>
  <c r="D33" i="20"/>
  <c r="D32" i="20"/>
  <c r="D34" i="20"/>
  <c r="D18" i="25"/>
  <c r="D39" i="25"/>
  <c r="D33" i="25"/>
  <c r="D19" i="25"/>
  <c r="D34" i="25"/>
  <c r="D15" i="10"/>
  <c r="D40" i="10"/>
  <c r="D39" i="10"/>
  <c r="D44" i="10"/>
  <c r="D32" i="28"/>
  <c r="D31" i="28"/>
  <c r="D46" i="28"/>
  <c r="D27" i="28"/>
  <c r="D19" i="28"/>
  <c r="D18" i="28"/>
  <c r="D45" i="28"/>
  <c r="D39" i="28"/>
  <c r="D33" i="28"/>
  <c r="D26" i="28"/>
  <c r="D39" i="26"/>
  <c r="D34" i="26"/>
  <c r="D33" i="26"/>
  <c r="D19" i="26"/>
  <c r="D18" i="26"/>
  <c r="D15" i="16"/>
  <c r="D45" i="16"/>
  <c r="D39" i="16"/>
  <c r="D32" i="16"/>
  <c r="D17" i="16"/>
  <c r="D33" i="16"/>
  <c r="D17" i="14"/>
  <c r="D38" i="14"/>
  <c r="D15" i="14"/>
  <c r="D36" i="14"/>
  <c r="D27" i="14"/>
  <c r="D26" i="14"/>
  <c r="D35" i="14"/>
  <c r="I23" i="1"/>
  <c r="G12" i="1"/>
  <c r="B8" i="1"/>
  <c r="E21" i="1"/>
  <c r="D10" i="1"/>
  <c r="H12" i="1"/>
  <c r="E12" i="1"/>
  <c r="E10" i="1"/>
  <c r="B10" i="1"/>
  <c r="B12" i="1"/>
  <c r="D9" i="1"/>
  <c r="L11" i="1"/>
  <c r="G11" i="1"/>
  <c r="K11" i="1"/>
  <c r="B22" i="1"/>
  <c r="D8" i="1"/>
  <c r="J12" i="1"/>
  <c r="M11" i="1"/>
  <c r="G22" i="1"/>
  <c r="M25" i="1"/>
  <c r="B21" i="1"/>
  <c r="F10" i="1"/>
  <c r="H22" i="1"/>
  <c r="G10" i="1"/>
  <c r="O11" i="1"/>
  <c r="C11" i="1"/>
  <c r="B24" i="1"/>
  <c r="F12" i="1"/>
  <c r="N25" i="1"/>
  <c r="C12" i="1"/>
  <c r="O26" i="1"/>
  <c r="C10" i="1"/>
  <c r="G9" i="1"/>
  <c r="B11" i="1"/>
  <c r="G8" i="1"/>
  <c r="B23" i="1"/>
  <c r="D11" i="1"/>
  <c r="H9" i="1"/>
  <c r="P11" i="1"/>
  <c r="E11" i="1"/>
  <c r="C20" i="1"/>
  <c r="I12" i="1"/>
  <c r="I11" i="1"/>
  <c r="K24" i="1"/>
  <c r="B20" i="1"/>
  <c r="B26" i="1"/>
  <c r="F8" i="1"/>
  <c r="H8" i="1"/>
  <c r="D20" i="1"/>
  <c r="D12" i="1"/>
  <c r="H11" i="1"/>
  <c r="J23" i="1"/>
  <c r="F9" i="1"/>
  <c r="H10" i="1"/>
  <c r="N11" i="1"/>
  <c r="L24" i="1"/>
  <c r="J11" i="1"/>
  <c r="F21" i="1"/>
  <c r="P26" i="1"/>
</calcChain>
</file>

<file path=xl/sharedStrings.xml><?xml version="1.0" encoding="utf-8"?>
<sst xmlns="http://schemas.openxmlformats.org/spreadsheetml/2006/main" count="2266" uniqueCount="465">
  <si>
    <t>MNMSNO</t>
  </si>
  <si>
    <t>MNMDES</t>
  </si>
  <si>
    <t>cc</t>
  </si>
  <si>
    <t>BRP060028</t>
  </si>
  <si>
    <t>GA 90 100 AP</t>
  </si>
  <si>
    <t>AIF GA 90-160</t>
  </si>
  <si>
    <t>GERAÇÕES ANTIGAS</t>
  </si>
  <si>
    <t>BRP060102</t>
  </si>
  <si>
    <t>COMPR.AR GA 90KW AR</t>
  </si>
  <si>
    <t>AII - GA 55+ 90</t>
  </si>
  <si>
    <t>GERAÇÕES NOVAS (Série +)</t>
  </si>
  <si>
    <t>MODELO</t>
  </si>
  <si>
    <t>NÚMERO DE SÉRIE</t>
  </si>
  <si>
    <t>GA90-100AFF 440/220V</t>
  </si>
  <si>
    <t>GA90-100FF380/220V60</t>
  </si>
  <si>
    <t>GA90-100AP380/220V60</t>
  </si>
  <si>
    <t>BRP061496</t>
  </si>
  <si>
    <t>GA90 AII 125 AP 220V</t>
  </si>
  <si>
    <t>BRP061509</t>
  </si>
  <si>
    <t>GA 90 125 WP</t>
  </si>
  <si>
    <t>BRP061510</t>
  </si>
  <si>
    <t>GA90-125WP 440/110V</t>
  </si>
  <si>
    <t>BRP061541</t>
  </si>
  <si>
    <t>GA90-100 AP 440/110V</t>
  </si>
  <si>
    <t>BRP061571</t>
  </si>
  <si>
    <t>GA90-125 FF 380V 60H</t>
  </si>
  <si>
    <t>BRP061735</t>
  </si>
  <si>
    <t>GA90-125FF380/110V60</t>
  </si>
  <si>
    <t>BRP061834</t>
  </si>
  <si>
    <t>GA90 AII AFF 100 440</t>
  </si>
  <si>
    <t>GA90 125 FF 380/60 2</t>
  </si>
  <si>
    <t>GA90 AII AFF 150 380</t>
  </si>
  <si>
    <t>GA90 AII AP 100 380/</t>
  </si>
  <si>
    <t>GA90 AII FF 125 380/</t>
  </si>
  <si>
    <t>GA90 AII FF 100 440/</t>
  </si>
  <si>
    <t>GA90 AII AP 100 440/</t>
  </si>
  <si>
    <t>GA90 AII FF 125 440/</t>
  </si>
  <si>
    <t>GA90 AII AP 125 380/</t>
  </si>
  <si>
    <t>GA90 AII AP 100 220/</t>
  </si>
  <si>
    <t>BRP069544</t>
  </si>
  <si>
    <t>GA90 AII FF 150 220/</t>
  </si>
  <si>
    <t>BRP069737</t>
  </si>
  <si>
    <t>BRP069783</t>
  </si>
  <si>
    <t>GA90 WFF 150 440 220</t>
  </si>
  <si>
    <t>BRP069784</t>
  </si>
  <si>
    <t>BRP069797</t>
  </si>
  <si>
    <t>GA90 AII FF</t>
  </si>
  <si>
    <t>BRP069798</t>
  </si>
  <si>
    <t>BRP069859</t>
  </si>
  <si>
    <t>GA 90 125 FF 440/60H</t>
  </si>
  <si>
    <t>BRP069926</t>
  </si>
  <si>
    <t>BRP070032</t>
  </si>
  <si>
    <t>BRP070037</t>
  </si>
  <si>
    <t>BRP070038</t>
  </si>
  <si>
    <t>BRP070366</t>
  </si>
  <si>
    <t>GA90 AII AP 125 220/</t>
  </si>
  <si>
    <t>BRP070419</t>
  </si>
  <si>
    <t>BRP070560</t>
  </si>
  <si>
    <t>BRP070563</t>
  </si>
  <si>
    <t>BRP070564</t>
  </si>
  <si>
    <t>BRP070588</t>
  </si>
  <si>
    <t>BRP070589</t>
  </si>
  <si>
    <t>BRP070590</t>
  </si>
  <si>
    <t>BRP070591</t>
  </si>
  <si>
    <t>BRP070610</t>
  </si>
  <si>
    <t>BRP070623</t>
  </si>
  <si>
    <t>BRP070916</t>
  </si>
  <si>
    <t>BRP071186</t>
  </si>
  <si>
    <t>BRP071272</t>
  </si>
  <si>
    <t>GA90 AP 125 380/220V</t>
  </si>
  <si>
    <t>BRP071321</t>
  </si>
  <si>
    <t>GA90 AP 200 440/220V</t>
  </si>
  <si>
    <t>BRP071322</t>
  </si>
  <si>
    <t>BRP071409</t>
  </si>
  <si>
    <t>BRP071565</t>
  </si>
  <si>
    <t>GA90 FF 125 460/110V</t>
  </si>
  <si>
    <t>BRP071566</t>
  </si>
  <si>
    <t>BRP071731</t>
  </si>
  <si>
    <t>BRP071754</t>
  </si>
  <si>
    <t>BRP071850</t>
  </si>
  <si>
    <t>BRP071907</t>
  </si>
  <si>
    <t>BRP072009</t>
  </si>
  <si>
    <t>BRP072018</t>
  </si>
  <si>
    <t>BRP072171</t>
  </si>
  <si>
    <t>BRP072182</t>
  </si>
  <si>
    <t>BRP072183</t>
  </si>
  <si>
    <t>BRP072218</t>
  </si>
  <si>
    <t>BRP072264</t>
  </si>
  <si>
    <t>GA 90 AP 150 480/60</t>
  </si>
  <si>
    <t>BRP072295</t>
  </si>
  <si>
    <t>BRP072336</t>
  </si>
  <si>
    <t>BRP072431</t>
  </si>
  <si>
    <t>BRP072432</t>
  </si>
  <si>
    <t>BRP072482</t>
  </si>
  <si>
    <t>BRP072489</t>
  </si>
  <si>
    <t>BRP072526</t>
  </si>
  <si>
    <t>BRP072527</t>
  </si>
  <si>
    <t>BRP072530</t>
  </si>
  <si>
    <t>BRP072531</t>
  </si>
  <si>
    <t>BRP072772</t>
  </si>
  <si>
    <t>GA 90 AII AFF 125 38</t>
  </si>
  <si>
    <t>BRP072909</t>
  </si>
  <si>
    <t>BRP072922</t>
  </si>
  <si>
    <t>BRP072999</t>
  </si>
  <si>
    <t>BRP073077</t>
  </si>
  <si>
    <t>BRP073103</t>
  </si>
  <si>
    <t>GA90-125AFF 220/220V</t>
  </si>
  <si>
    <t>BRP073123</t>
  </si>
  <si>
    <t>BRP073293</t>
  </si>
  <si>
    <t>BRP073297</t>
  </si>
  <si>
    <t>BRP073372</t>
  </si>
  <si>
    <t>GA 90 AII AFF 100 38</t>
  </si>
  <si>
    <t>BRP073494</t>
  </si>
  <si>
    <t>BRP073625</t>
  </si>
  <si>
    <t>BRP073635</t>
  </si>
  <si>
    <t>BRP073675</t>
  </si>
  <si>
    <t>BRP073775</t>
  </si>
  <si>
    <t>BRP073837</t>
  </si>
  <si>
    <t>BRP073838</t>
  </si>
  <si>
    <t>BRP073839</t>
  </si>
  <si>
    <t>BRP073842</t>
  </si>
  <si>
    <t>BRP073843</t>
  </si>
  <si>
    <t>BRP074160</t>
  </si>
  <si>
    <t>BRP074229</t>
  </si>
  <si>
    <t>BRP074331</t>
  </si>
  <si>
    <t>GA 90 AII WFF 150 38</t>
  </si>
  <si>
    <t>BRP074332</t>
  </si>
  <si>
    <t>GA 90 WFF 125 220/60</t>
  </si>
  <si>
    <t>BRP074333</t>
  </si>
  <si>
    <t>GA 90 WFF 125 380/60</t>
  </si>
  <si>
    <t>BRP074600</t>
  </si>
  <si>
    <t>BRP074870</t>
  </si>
  <si>
    <t>BRP075027</t>
  </si>
  <si>
    <t>BRP075127</t>
  </si>
  <si>
    <t>GA90+ FF 13.5 380V 6</t>
  </si>
  <si>
    <t>BRP075128</t>
  </si>
  <si>
    <t>BRP075149</t>
  </si>
  <si>
    <t>GA 90 AII AFF 125 22</t>
  </si>
  <si>
    <t>BRP075205</t>
  </si>
  <si>
    <t>GA90 AII AP 125 440/</t>
  </si>
  <si>
    <t>BRP075227</t>
  </si>
  <si>
    <t>BRP075265</t>
  </si>
  <si>
    <t>GA90+ WFF 8.6 440V</t>
  </si>
  <si>
    <t>BRP075267</t>
  </si>
  <si>
    <t>BRP075277</t>
  </si>
  <si>
    <t>BRP075344</t>
  </si>
  <si>
    <t>BRP075446</t>
  </si>
  <si>
    <t>BRP075527</t>
  </si>
  <si>
    <t>BRP075660</t>
  </si>
  <si>
    <t>BRP075661</t>
  </si>
  <si>
    <t>BRP075771</t>
  </si>
  <si>
    <t>BRP075772</t>
  </si>
  <si>
    <t>BRP075773</t>
  </si>
  <si>
    <t>BRP075788</t>
  </si>
  <si>
    <t>GA90+ AFF 6.9 440/60</t>
  </si>
  <si>
    <t>BRP075868</t>
  </si>
  <si>
    <t>BRP075869</t>
  </si>
  <si>
    <t>BRP075910</t>
  </si>
  <si>
    <t>BRP075913</t>
  </si>
  <si>
    <t>Data Limite</t>
  </si>
  <si>
    <t>Data Hoje</t>
  </si>
  <si>
    <t>Senha Data</t>
  </si>
  <si>
    <t xml:space="preserve"> Uso Interno - Comercial </t>
  </si>
  <si>
    <t>PEÇAS PRINCIPAIS</t>
  </si>
  <si>
    <t>Descrição</t>
  </si>
  <si>
    <t>Código - PNs</t>
  </si>
  <si>
    <t>Observação</t>
  </si>
  <si>
    <t>Intervalo Hrs</t>
  </si>
  <si>
    <t>.</t>
  </si>
  <si>
    <t>KITS DE SERVIÇO</t>
  </si>
  <si>
    <t>OUTROS ITENS DIVERSOS</t>
  </si>
  <si>
    <t>COMPRESSORES SERIE - LS</t>
  </si>
  <si>
    <t>COMPRESSORES SERIE - S-ENERGY</t>
  </si>
  <si>
    <t>Filtro de Óleo Principal</t>
  </si>
  <si>
    <t>Filtro Separador Ar/Óleo</t>
  </si>
  <si>
    <t>Kit Válvula Térmica</t>
  </si>
  <si>
    <t>Kit Válvula Solenóide</t>
  </si>
  <si>
    <t>Pressostato de Alta</t>
  </si>
  <si>
    <t>Pressostato de Regulagem</t>
  </si>
  <si>
    <t>Kit Válvula Reguladora Pressão</t>
  </si>
  <si>
    <t>Kit Válvula de Pressão Mínima</t>
  </si>
  <si>
    <t>Kit Válvula de Admissão</t>
  </si>
  <si>
    <t>El. Do Acoplamento Motor Unidade</t>
  </si>
  <si>
    <t>Indicador de Pressão</t>
  </si>
  <si>
    <t>Indicador de Temperatura</t>
  </si>
  <si>
    <t>Indicador de Saturação Filtro Óleo</t>
  </si>
  <si>
    <t>Indicador de Saturação do Separador</t>
  </si>
  <si>
    <t>Indicador de Saturação Filtro de Ar</t>
  </si>
  <si>
    <t>Kit Retentor do Eixo da Unidade</t>
  </si>
  <si>
    <t>Valvula de Alivio</t>
  </si>
  <si>
    <t>Válvula de Retenção de 1/4"</t>
  </si>
  <si>
    <t>Kit Separador de Condensado</t>
  </si>
  <si>
    <t>Kit Boia do Separador Condensado</t>
  </si>
  <si>
    <t>Junta de Expansão</t>
  </si>
  <si>
    <t>Valvula Check 1/4"</t>
  </si>
  <si>
    <t>Válvula Shutte</t>
  </si>
  <si>
    <t>Interruptor de Temperatura 240ºF</t>
  </si>
  <si>
    <t>Elemento Filtro de Ar Primario - HD</t>
  </si>
  <si>
    <t>Elemento Filtro de Ar Secundario - HD</t>
  </si>
  <si>
    <t>Elemento Filtro de Ar Standart</t>
  </si>
  <si>
    <t>LS 10 40</t>
  </si>
  <si>
    <t xml:space="preserve">LS 10 30 </t>
  </si>
  <si>
    <t>LS 10 50</t>
  </si>
  <si>
    <t>Elemento Flexmaster 2 1/2</t>
  </si>
  <si>
    <t>Filtro controle</t>
  </si>
  <si>
    <t>Filtro retorno</t>
  </si>
  <si>
    <t>Filtro Separador Ar/Óleo Primario</t>
  </si>
  <si>
    <t>Filtro Separador Ar/Óleo Secundario</t>
  </si>
  <si>
    <t>Kit Filtro de Retorno</t>
  </si>
  <si>
    <t>Filtro de Controle</t>
  </si>
  <si>
    <t>Kit Sullicon</t>
  </si>
  <si>
    <t>LS  12 40/50/60</t>
  </si>
  <si>
    <t>A critério</t>
  </si>
  <si>
    <t>2X</t>
  </si>
  <si>
    <t>Pressostato Regulagem</t>
  </si>
  <si>
    <t>Pressostato de alta</t>
  </si>
  <si>
    <t>LS 16 60/75</t>
  </si>
  <si>
    <t>Kit Válvula Sullicon</t>
  </si>
  <si>
    <t>Kit corte de óleo</t>
  </si>
  <si>
    <t>Kit válvula de alívio</t>
  </si>
  <si>
    <t>Mola do Sullicon</t>
  </si>
  <si>
    <t>LS 16 100</t>
  </si>
  <si>
    <t>Mola Sullicon</t>
  </si>
  <si>
    <t>Kit Retentor do Eixo da Unidade 12 40/50</t>
  </si>
  <si>
    <t>El. Acoplamento Unidade 12 40/50</t>
  </si>
  <si>
    <t>El. Acoplamento Unidade 12 60</t>
  </si>
  <si>
    <t>Transdutor de temperatura</t>
  </si>
  <si>
    <t>Transdutor diferencial</t>
  </si>
  <si>
    <t>Kit boia sep. Condensado</t>
  </si>
  <si>
    <t>LS 20 100</t>
  </si>
  <si>
    <t>LS 20 125</t>
  </si>
  <si>
    <t>LS 20 150</t>
  </si>
  <si>
    <t xml:space="preserve">Elemento Filtro de Ar Primario </t>
  </si>
  <si>
    <t>Kit Válvula Corte de Óleo</t>
  </si>
  <si>
    <t>Kit do Controle Sullicon</t>
  </si>
  <si>
    <t>kit do filtro de Retorno do Visor</t>
  </si>
  <si>
    <t>Kit do Visor de Fluxo</t>
  </si>
  <si>
    <t>Válvula de Solenóide</t>
  </si>
  <si>
    <t>LS 20 175</t>
  </si>
  <si>
    <t>LS 20 220</t>
  </si>
  <si>
    <t>LS 20 200 VSD</t>
  </si>
  <si>
    <t>LS 20 LEAK FREE</t>
  </si>
  <si>
    <t>Chave de vácuo</t>
  </si>
  <si>
    <t>Transdutor diferencial filtro de óleo</t>
  </si>
  <si>
    <t>Transdutor de pressão 200 psi</t>
  </si>
  <si>
    <t>Transdutor de temperatura RTD</t>
  </si>
  <si>
    <t>Válvula de Alivio</t>
  </si>
  <si>
    <t>Kit filtro de controle</t>
  </si>
  <si>
    <t>Kit filtro separador de Condensado</t>
  </si>
  <si>
    <t>LS 25 200</t>
  </si>
  <si>
    <t>Elemento Filtro de Ar - HD</t>
  </si>
  <si>
    <t>Válvula schutlle de 1/4"</t>
  </si>
  <si>
    <t>Transdutor de pressão 250 psi</t>
  </si>
  <si>
    <t>Kit solenoide do dreno</t>
  </si>
  <si>
    <t>Kit válvula de admissão</t>
  </si>
  <si>
    <t>Kit dreno zero loss valve</t>
  </si>
  <si>
    <t>Transdutor de temperatura 3000</t>
  </si>
  <si>
    <t>LS 25 250</t>
  </si>
  <si>
    <t>LS 25 300</t>
  </si>
  <si>
    <t>LS 25 350</t>
  </si>
  <si>
    <t>Mola do Controle Sullicon</t>
  </si>
  <si>
    <t>El. Flexmarter 4"</t>
  </si>
  <si>
    <t>Kit da Spiral Valve</t>
  </si>
  <si>
    <t>Kit Selo Mecânico</t>
  </si>
  <si>
    <t>Silenciador do Alivio</t>
  </si>
  <si>
    <t>Kit Válvula de Solenóide</t>
  </si>
  <si>
    <t>Elemento Filtro de Ar Secundario</t>
  </si>
  <si>
    <t>Válvula shutlle 1/4"</t>
  </si>
  <si>
    <t>Válvula shutlle de 1/4"</t>
  </si>
  <si>
    <t>Kit filtro controle</t>
  </si>
  <si>
    <t xml:space="preserve">SULLAIR </t>
  </si>
  <si>
    <t>S-1800</t>
  </si>
  <si>
    <t>Pressostato pressão de tanque</t>
  </si>
  <si>
    <t>S- 2200</t>
  </si>
  <si>
    <t>S- 3000</t>
  </si>
  <si>
    <t>S- 3700</t>
  </si>
  <si>
    <t>S- 4500</t>
  </si>
  <si>
    <t>S- 5500</t>
  </si>
  <si>
    <t>S- 7500</t>
  </si>
  <si>
    <t>Transdutor de temperatura 100 ohms</t>
  </si>
  <si>
    <t>Transdutor de temperatura 3000 ohms</t>
  </si>
  <si>
    <t>Elemento acoplamento</t>
  </si>
  <si>
    <t>Selo da unidade</t>
  </si>
  <si>
    <t xml:space="preserve">Elemento Filtro de Ar </t>
  </si>
  <si>
    <t>Elemento Filtro de Oleo</t>
  </si>
  <si>
    <t>Elemento separador Ar/Oleo E-energy</t>
  </si>
  <si>
    <t>Kit do Filtro de Controle</t>
  </si>
  <si>
    <t>Kit Valvula Pressão Minima</t>
  </si>
  <si>
    <t>Kit Reparo Valvula Solenoide Dreno</t>
  </si>
  <si>
    <t>Valvula Solenoide Dreno Completa</t>
  </si>
  <si>
    <t>Kit Valvula de Admissão</t>
  </si>
  <si>
    <t>Valvula Retenção 1/4"</t>
  </si>
  <si>
    <t>Kit Reparo Valvula Solenoide Controle</t>
  </si>
  <si>
    <t>Valvula Solenoide de controle 24VDC</t>
  </si>
  <si>
    <t>Kit Valvula Reguladora de Pressão</t>
  </si>
  <si>
    <t>Kit valvula Termica</t>
  </si>
  <si>
    <t>Elemento Filtro de Retorno</t>
  </si>
  <si>
    <t>Kit Dreno do Filtro</t>
  </si>
  <si>
    <t>Valvula Check 1/4</t>
  </si>
  <si>
    <t>Elemento Filtro de controle</t>
  </si>
  <si>
    <t>Transdutor pressão 10 psi</t>
  </si>
  <si>
    <t>Elemento Filtro de Ar primario - HD</t>
  </si>
  <si>
    <t>Elemento Filtro de Ar secundario - HD</t>
  </si>
  <si>
    <t>Valvula shutlle 1/4</t>
  </si>
  <si>
    <t>Pressostato pressão 20psi</t>
  </si>
  <si>
    <t>Elemento de Acoplamento S-Energy</t>
  </si>
  <si>
    <t>Valvula shutlle 1/4"</t>
  </si>
  <si>
    <t xml:space="preserve">Elemento separador Ar/Oleo </t>
  </si>
  <si>
    <t>Elemento separador Ar/Oleo</t>
  </si>
  <si>
    <t>PN000597</t>
  </si>
  <si>
    <t>PN000592</t>
  </si>
  <si>
    <t>PN001158</t>
  </si>
  <si>
    <t>PN001157</t>
  </si>
  <si>
    <t>PN001159</t>
  </si>
  <si>
    <t>PN000591</t>
  </si>
  <si>
    <t>PN001151</t>
  </si>
  <si>
    <t>PN000680</t>
  </si>
  <si>
    <t>PN001107</t>
  </si>
  <si>
    <t>PN001108</t>
  </si>
  <si>
    <t>PN000599</t>
  </si>
  <si>
    <t>PN000434</t>
  </si>
  <si>
    <t>PN001169</t>
  </si>
  <si>
    <t>PN000274</t>
  </si>
  <si>
    <t>PN000598</t>
  </si>
  <si>
    <t>PN000593</t>
  </si>
  <si>
    <t>PN000596</t>
  </si>
  <si>
    <t>PN000595</t>
  </si>
  <si>
    <t>PN001129</t>
  </si>
  <si>
    <t>PN000775</t>
  </si>
  <si>
    <t>PN000295</t>
  </si>
  <si>
    <t>PN000286</t>
  </si>
  <si>
    <t>PN000898</t>
  </si>
  <si>
    <t>PN001120</t>
  </si>
  <si>
    <t>PN000409</t>
  </si>
  <si>
    <t>PN000568</t>
  </si>
  <si>
    <t>PN000682</t>
  </si>
  <si>
    <t>PN000285</t>
  </si>
  <si>
    <t>PN000022</t>
  </si>
  <si>
    <t>PN000881</t>
  </si>
  <si>
    <t>PN000589</t>
  </si>
  <si>
    <t>PN001172</t>
  </si>
  <si>
    <t>PN001166</t>
  </si>
  <si>
    <t>PN001160</t>
  </si>
  <si>
    <t>PN000264</t>
  </si>
  <si>
    <t>PN000458</t>
  </si>
  <si>
    <t>PN001851</t>
  </si>
  <si>
    <t>PN000441</t>
  </si>
  <si>
    <t>PN000296</t>
  </si>
  <si>
    <t>PN000600</t>
  </si>
  <si>
    <t>PN001114</t>
  </si>
  <si>
    <t>PN001859</t>
  </si>
  <si>
    <t>PN000019</t>
  </si>
  <si>
    <t>PN001176</t>
  </si>
  <si>
    <t>PN000275</t>
  </si>
  <si>
    <t>PN001310</t>
  </si>
  <si>
    <t>PN001315</t>
  </si>
  <si>
    <t>PN001557</t>
  </si>
  <si>
    <t>PN000908</t>
  </si>
  <si>
    <t>PN000676</t>
  </si>
  <si>
    <t>PN001133</t>
  </si>
  <si>
    <t>PN001136</t>
  </si>
  <si>
    <t>PN001381</t>
  </si>
  <si>
    <t>PN001378</t>
  </si>
  <si>
    <t>PN001527</t>
  </si>
  <si>
    <t>PN001163</t>
  </si>
  <si>
    <t>PN001174</t>
  </si>
  <si>
    <t>PN001109</t>
  </si>
  <si>
    <t>PN001147</t>
  </si>
  <si>
    <t>PN001181</t>
  </si>
  <si>
    <t>PN001152</t>
  </si>
  <si>
    <t>PN001179</t>
  </si>
  <si>
    <t>PN001077</t>
  </si>
  <si>
    <t>PN001075</t>
  </si>
  <si>
    <t>PN001076</t>
  </si>
  <si>
    <t>PN000435</t>
  </si>
  <si>
    <t>PN001144</t>
  </si>
  <si>
    <t>PN000774</t>
  </si>
  <si>
    <t>PN001137</t>
  </si>
  <si>
    <t>PN001145</t>
  </si>
  <si>
    <t>PN001140</t>
  </si>
  <si>
    <t>PN001143</t>
  </si>
  <si>
    <t>PN001398</t>
  </si>
  <si>
    <t>PN001118</t>
  </si>
  <si>
    <t>PN001138</t>
  </si>
  <si>
    <t>PN001592</t>
  </si>
  <si>
    <t>PN002104</t>
  </si>
  <si>
    <t>PN001417</t>
  </si>
  <si>
    <t>PN002731</t>
  </si>
  <si>
    <t>PN002774</t>
  </si>
  <si>
    <t>PN000678</t>
  </si>
  <si>
    <t>PN000648</t>
  </si>
  <si>
    <t>PN000590</t>
  </si>
  <si>
    <t>PN000571</t>
  </si>
  <si>
    <t>PN001992</t>
  </si>
  <si>
    <t>PN002782</t>
  </si>
  <si>
    <t>PN001122</t>
  </si>
  <si>
    <t>PN001123</t>
  </si>
  <si>
    <t>PN002403</t>
  </si>
  <si>
    <t>PN000573</t>
  </si>
  <si>
    <t>PN002791</t>
  </si>
  <si>
    <t>PN001115</t>
  </si>
  <si>
    <t>PN001116</t>
  </si>
  <si>
    <t>PN000547</t>
  </si>
  <si>
    <t>PN002793</t>
  </si>
  <si>
    <t>PN002794</t>
  </si>
  <si>
    <t>PN002795</t>
  </si>
  <si>
    <t>PN000273</t>
  </si>
  <si>
    <t>PN000731</t>
  </si>
  <si>
    <t>PN000021</t>
  </si>
  <si>
    <t>PN000373</t>
  </si>
  <si>
    <t>PN002803</t>
  </si>
  <si>
    <t>PN001247</t>
  </si>
  <si>
    <t>PN002818</t>
  </si>
  <si>
    <t>PN001139</t>
  </si>
  <si>
    <t>PN002819</t>
  </si>
  <si>
    <t>PN000432</t>
  </si>
  <si>
    <t>PN002806</t>
  </si>
  <si>
    <t>PN002805</t>
  </si>
  <si>
    <t>PN000554</t>
  </si>
  <si>
    <t>PN001531</t>
  </si>
  <si>
    <t>PN001690</t>
  </si>
  <si>
    <t>PN001173</t>
  </si>
  <si>
    <t>PN001848</t>
  </si>
  <si>
    <t>PN000601</t>
  </si>
  <si>
    <t>PN002822</t>
  </si>
  <si>
    <t>PN002824</t>
  </si>
  <si>
    <t>PN002825</t>
  </si>
  <si>
    <t>PN002826</t>
  </si>
  <si>
    <t>PN002836</t>
  </si>
  <si>
    <t>PN002823</t>
  </si>
  <si>
    <t>PN002835</t>
  </si>
  <si>
    <t>PN002829</t>
  </si>
  <si>
    <t>PN002827</t>
  </si>
  <si>
    <t>PN002834</t>
  </si>
  <si>
    <t>PN002828</t>
  </si>
  <si>
    <t>PN002833</t>
  </si>
  <si>
    <t>PN002830</t>
  </si>
  <si>
    <t>PN002831</t>
  </si>
  <si>
    <t>Valvula de Alivio - Completa</t>
  </si>
  <si>
    <t>Válvula de alívio - Completa</t>
  </si>
  <si>
    <t>Válvula de Alivio - Completa</t>
  </si>
  <si>
    <t>Kit Reparo Válvula de alivio</t>
  </si>
  <si>
    <t>PN002838</t>
  </si>
  <si>
    <t>Kit Valvula de Alivio</t>
  </si>
  <si>
    <t>PN001110</t>
  </si>
  <si>
    <t>PN002839</t>
  </si>
  <si>
    <t>Superlub 46 - Lubrificante - 8000Hs - PAG</t>
  </si>
  <si>
    <t>PN002045</t>
  </si>
  <si>
    <t>Capacidade: 53 Lts</t>
  </si>
  <si>
    <t>Controlador Electromecanico</t>
  </si>
  <si>
    <t>Controlador Supervisor II DELUXE</t>
  </si>
  <si>
    <t>Modulo Supervisor 3</t>
  </si>
  <si>
    <t>PN001880</t>
  </si>
  <si>
    <t>PN001082</t>
  </si>
  <si>
    <t>PN002840</t>
  </si>
  <si>
    <t>Supervisor Controller III</t>
  </si>
  <si>
    <t>PN001631</t>
  </si>
  <si>
    <t>Revisado em 17/07/2020 - Luiz Gustavo</t>
  </si>
  <si>
    <t>Kit Reparo POPPET</t>
  </si>
  <si>
    <t>PN002851</t>
  </si>
  <si>
    <t>PN000732</t>
  </si>
  <si>
    <t>Nova - não tem reparo</t>
  </si>
  <si>
    <t>Válvula de alívio - Completa - 1/2</t>
  </si>
  <si>
    <t>046782 - Reparo</t>
  </si>
  <si>
    <t>Kit válvula de admissão - POPPET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</si>
</sst>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theme="8" tint="-0.249977111117893"/>
      <name val="Arial"/>
      <family val="2"/>
    </font>
    <font>
      <sz val="9"/>
      <name val="Arial"/>
      <family val="2"/>
    </font>
    <font>
      <b/>
      <sz val="26"/>
      <color theme="0"/>
      <name val="Arial"/>
      <family val="2"/>
    </font>
    <font>
      <b/>
      <sz val="10"/>
      <color theme="9" tint="-0.49998474074526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9" tint="-0.499984740745262"/>
      <name val="Arial"/>
      <family val="2"/>
    </font>
    <font>
      <b/>
      <u/>
      <sz val="9"/>
      <color theme="9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9" tint="-0.499984740745262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9"/>
      <color theme="2" tint="-0.899990844447157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9" tint="-0.24994659260841701"/>
      </left>
      <right/>
      <top/>
      <bottom style="medium">
        <color theme="0"/>
      </bottom>
      <diagonal/>
    </border>
    <border>
      <left style="medium">
        <color theme="9" tint="-0.24994659260841701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0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0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0"/>
      </bottom>
      <diagonal/>
    </border>
    <border>
      <left style="medium">
        <color theme="9" tint="-0.24994659260841701"/>
      </left>
      <right/>
      <top style="medium">
        <color theme="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0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0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 style="medium">
        <color theme="0"/>
      </bottom>
      <diagonal/>
    </border>
    <border>
      <left/>
      <right style="medium">
        <color theme="9" tint="-0.24994659260841701"/>
      </right>
      <top style="medium">
        <color theme="0"/>
      </top>
      <bottom style="medium">
        <color theme="0"/>
      </bottom>
      <diagonal/>
    </border>
    <border>
      <left/>
      <right style="medium">
        <color theme="9" tint="-0.24994659260841701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0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medium">
        <color theme="0"/>
      </left>
      <right/>
      <top style="medium">
        <color theme="9" tint="-0.24994659260841701"/>
      </top>
      <bottom/>
      <diagonal/>
    </border>
    <border>
      <left style="medium">
        <color theme="0"/>
      </left>
      <right style="medium">
        <color theme="9" tint="-0.24994659260841701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9" tint="-0.24994659260841701"/>
      </bottom>
      <diagonal/>
    </border>
    <border>
      <left style="medium">
        <color theme="0"/>
      </left>
      <right/>
      <top style="medium">
        <color theme="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0"/>
      </right>
      <top style="medium">
        <color theme="0"/>
      </top>
      <bottom style="medium">
        <color theme="9" tint="-0.2499465926084170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2" fillId="0" borderId="0" xfId="1" applyAlignment="1" applyProtection="1">
      <alignment horizontal="left"/>
      <protection hidden="1"/>
    </xf>
    <xf numFmtId="0" fontId="2" fillId="0" borderId="0" xfId="1" applyAlignment="1" applyProtection="1">
      <alignment horizontal="center"/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10" fillId="3" borderId="1" xfId="1" applyFont="1" applyFill="1" applyBorder="1" applyAlignment="1" applyProtection="1">
      <alignment horizontal="left"/>
      <protection hidden="1"/>
    </xf>
    <xf numFmtId="0" fontId="15" fillId="3" borderId="0" xfId="1" applyFont="1" applyFill="1" applyAlignment="1" applyProtection="1">
      <alignment horizontal="left"/>
      <protection hidden="1"/>
    </xf>
    <xf numFmtId="0" fontId="19" fillId="0" borderId="0" xfId="1" applyFont="1" applyAlignment="1" applyProtection="1">
      <alignment horizontal="left" vertical="center"/>
      <protection hidden="1"/>
    </xf>
    <xf numFmtId="0" fontId="8" fillId="0" borderId="0" xfId="1" applyFont="1" applyProtection="1">
      <protection hidden="1"/>
    </xf>
    <xf numFmtId="0" fontId="8" fillId="0" borderId="0" xfId="1" applyFont="1" applyAlignment="1" applyProtection="1">
      <alignment horizontal="center"/>
      <protection hidden="1"/>
    </xf>
    <xf numFmtId="0" fontId="9" fillId="3" borderId="9" xfId="1" applyFont="1" applyFill="1" applyBorder="1" applyAlignment="1" applyProtection="1">
      <alignment horizontal="center"/>
      <protection hidden="1"/>
    </xf>
    <xf numFmtId="0" fontId="9" fillId="3" borderId="33" xfId="1" applyFont="1" applyFill="1" applyBorder="1" applyAlignment="1" applyProtection="1">
      <alignment horizontal="center"/>
      <protection hidden="1"/>
    </xf>
    <xf numFmtId="0" fontId="9" fillId="3" borderId="23" xfId="1" applyFont="1" applyFill="1" applyBorder="1" applyAlignment="1" applyProtection="1">
      <alignment horizontal="center"/>
      <protection hidden="1"/>
    </xf>
    <xf numFmtId="0" fontId="17" fillId="0" borderId="6" xfId="1" applyFont="1" applyBorder="1" applyAlignment="1" applyProtection="1">
      <alignment horizontal="left" indent="1"/>
      <protection hidden="1"/>
    </xf>
    <xf numFmtId="0" fontId="14" fillId="0" borderId="15" xfId="1" applyFont="1" applyBorder="1" applyAlignment="1" applyProtection="1">
      <alignment horizontal="left" vertical="center" indent="1"/>
      <protection hidden="1"/>
    </xf>
    <xf numFmtId="0" fontId="17" fillId="0" borderId="20" xfId="1" applyFont="1" applyBorder="1" applyAlignment="1" applyProtection="1">
      <alignment horizontal="left" vertical="center" indent="1"/>
      <protection hidden="1"/>
    </xf>
    <xf numFmtId="0" fontId="17" fillId="0" borderId="24" xfId="1" applyFont="1" applyBorder="1" applyAlignment="1" applyProtection="1">
      <alignment horizontal="left" vertical="center" indent="1"/>
      <protection hidden="1"/>
    </xf>
    <xf numFmtId="0" fontId="17" fillId="0" borderId="17" xfId="1" applyFont="1" applyBorder="1" applyAlignment="1" applyProtection="1">
      <alignment horizontal="left" vertical="center" indent="1"/>
      <protection hidden="1"/>
    </xf>
    <xf numFmtId="0" fontId="17" fillId="0" borderId="10" xfId="1" applyFont="1" applyBorder="1" applyAlignment="1" applyProtection="1">
      <alignment horizontal="left" vertical="center" indent="1"/>
      <protection hidden="1"/>
    </xf>
    <xf numFmtId="0" fontId="17" fillId="0" borderId="21" xfId="1" applyFont="1" applyBorder="1" applyAlignment="1" applyProtection="1">
      <alignment horizontal="left" vertical="center" indent="1"/>
      <protection hidden="1"/>
    </xf>
    <xf numFmtId="0" fontId="14" fillId="0" borderId="19" xfId="1" applyFont="1" applyBorder="1" applyAlignment="1" applyProtection="1">
      <alignment horizontal="left" vertical="center" indent="1"/>
      <protection hidden="1"/>
    </xf>
    <xf numFmtId="0" fontId="14" fillId="0" borderId="6" xfId="1" applyFont="1" applyBorder="1" applyAlignment="1" applyProtection="1">
      <alignment horizontal="left" vertical="center" indent="1"/>
      <protection hidden="1"/>
    </xf>
    <xf numFmtId="0" fontId="17" fillId="0" borderId="6" xfId="1" applyFont="1" applyBorder="1" applyAlignment="1" applyProtection="1">
      <alignment horizontal="left" vertical="center" indent="1"/>
      <protection hidden="1"/>
    </xf>
    <xf numFmtId="0" fontId="17" fillId="0" borderId="22" xfId="1" applyFont="1" applyBorder="1" applyAlignment="1" applyProtection="1">
      <alignment horizontal="left" vertical="center" indent="1"/>
      <protection hidden="1"/>
    </xf>
    <xf numFmtId="0" fontId="14" fillId="0" borderId="11" xfId="1" applyFont="1" applyBorder="1" applyAlignment="1" applyProtection="1">
      <alignment horizontal="left" vertical="center" indent="1"/>
      <protection hidden="1"/>
    </xf>
    <xf numFmtId="0" fontId="17" fillId="0" borderId="11" xfId="1" applyFont="1" applyBorder="1" applyAlignment="1" applyProtection="1">
      <alignment horizontal="left" vertical="center" indent="1"/>
      <protection hidden="1"/>
    </xf>
    <xf numFmtId="0" fontId="14" fillId="0" borderId="10" xfId="1" applyFont="1" applyBorder="1" applyAlignment="1" applyProtection="1">
      <alignment horizontal="left" vertical="center" indent="1"/>
      <protection hidden="1"/>
    </xf>
    <xf numFmtId="0" fontId="14" fillId="0" borderId="26" xfId="1" applyFont="1" applyBorder="1" applyAlignment="1" applyProtection="1">
      <alignment horizontal="left" vertical="center" indent="1"/>
      <protection hidden="1"/>
    </xf>
    <xf numFmtId="0" fontId="14" fillId="0" borderId="25" xfId="1" applyFont="1" applyBorder="1" applyAlignment="1" applyProtection="1">
      <alignment horizontal="left" vertical="center" indent="1"/>
      <protection hidden="1"/>
    </xf>
    <xf numFmtId="0" fontId="17" fillId="0" borderId="25" xfId="1" applyFont="1" applyBorder="1" applyAlignment="1" applyProtection="1">
      <alignment horizontal="left" vertical="center" indent="1"/>
      <protection hidden="1"/>
    </xf>
    <xf numFmtId="0" fontId="17" fillId="0" borderId="5" xfId="1" applyFont="1" applyBorder="1" applyAlignment="1" applyProtection="1">
      <alignment horizontal="left" vertical="center" indent="1"/>
      <protection hidden="1"/>
    </xf>
    <xf numFmtId="0" fontId="14" fillId="0" borderId="9" xfId="1" applyFont="1" applyBorder="1" applyAlignment="1" applyProtection="1">
      <alignment horizontal="left" vertical="center" indent="1"/>
      <protection hidden="1"/>
    </xf>
    <xf numFmtId="0" fontId="14" fillId="0" borderId="7" xfId="1" applyFont="1" applyBorder="1" applyAlignment="1" applyProtection="1">
      <alignment horizontal="left" vertical="center" indent="1"/>
      <protection hidden="1"/>
    </xf>
    <xf numFmtId="0" fontId="17" fillId="0" borderId="7" xfId="1" applyFont="1" applyBorder="1" applyAlignment="1" applyProtection="1">
      <alignment horizontal="left" vertical="center" indent="1"/>
      <protection hidden="1"/>
    </xf>
    <xf numFmtId="0" fontId="17" fillId="0" borderId="23" xfId="1" applyFont="1" applyBorder="1" applyAlignment="1" applyProtection="1">
      <alignment horizontal="left" vertical="center" indent="1"/>
      <protection hidden="1"/>
    </xf>
    <xf numFmtId="0" fontId="14" fillId="0" borderId="5" xfId="1" applyFont="1" applyBorder="1" applyAlignment="1" applyProtection="1">
      <alignment horizontal="left" indent="1"/>
      <protection hidden="1"/>
    </xf>
    <xf numFmtId="0" fontId="14" fillId="0" borderId="6" xfId="1" applyFont="1" applyBorder="1" applyAlignment="1" applyProtection="1">
      <alignment horizontal="left" indent="1"/>
      <protection hidden="1"/>
    </xf>
    <xf numFmtId="0" fontId="14" fillId="0" borderId="24" xfId="1" applyFont="1" applyBorder="1" applyAlignment="1" applyProtection="1">
      <alignment horizontal="left" vertical="center" indent="1"/>
      <protection hidden="1"/>
    </xf>
    <xf numFmtId="0" fontId="17" fillId="0" borderId="29" xfId="1" applyFont="1" applyBorder="1" applyAlignment="1" applyProtection="1">
      <alignment horizontal="left" vertical="center" indent="1"/>
      <protection hidden="1"/>
    </xf>
    <xf numFmtId="0" fontId="14" fillId="0" borderId="7" xfId="1" applyFont="1" applyBorder="1" applyAlignment="1" applyProtection="1">
      <alignment horizontal="left" indent="1"/>
      <protection hidden="1"/>
    </xf>
    <xf numFmtId="0" fontId="14" fillId="0" borderId="18" xfId="1" applyFont="1" applyBorder="1" applyAlignment="1" applyProtection="1">
      <alignment horizontal="left" vertical="center" indent="1"/>
      <protection hidden="1"/>
    </xf>
    <xf numFmtId="0" fontId="14" fillId="0" borderId="2" xfId="1" applyFont="1" applyBorder="1" applyAlignment="1" applyProtection="1">
      <alignment horizontal="left" vertical="center" indent="1"/>
      <protection hidden="1"/>
    </xf>
    <xf numFmtId="0" fontId="17" fillId="0" borderId="22" xfId="0" applyFont="1" applyBorder="1" applyAlignment="1" applyProtection="1">
      <alignment horizontal="left" vertical="center" indent="1"/>
      <protection hidden="1"/>
    </xf>
    <xf numFmtId="0" fontId="14" fillId="0" borderId="19" xfId="1" applyFont="1" applyBorder="1" applyAlignment="1" applyProtection="1">
      <alignment horizontal="left" indent="1"/>
      <protection hidden="1"/>
    </xf>
    <xf numFmtId="0" fontId="12" fillId="0" borderId="8" xfId="1" applyFont="1" applyBorder="1" applyAlignment="1" applyProtection="1">
      <alignment horizontal="left" vertical="center" indent="1"/>
      <protection hidden="1"/>
    </xf>
    <xf numFmtId="0" fontId="12" fillId="0" borderId="22" xfId="1" applyFont="1" applyBorder="1" applyAlignment="1" applyProtection="1">
      <alignment horizontal="left" vertical="center" indent="1"/>
      <protection hidden="1"/>
    </xf>
    <xf numFmtId="1" fontId="6" fillId="0" borderId="0" xfId="1" applyNumberFormat="1" applyFont="1" applyAlignment="1" applyProtection="1">
      <alignment horizontal="left"/>
      <protection hidden="1"/>
    </xf>
    <xf numFmtId="0" fontId="14" fillId="0" borderId="5" xfId="1" applyFont="1" applyBorder="1" applyAlignment="1" applyProtection="1">
      <alignment horizontal="left" vertical="center" indent="1"/>
      <protection hidden="1"/>
    </xf>
    <xf numFmtId="0" fontId="22" fillId="0" borderId="10" xfId="1" applyFont="1" applyBorder="1" applyAlignment="1" applyProtection="1">
      <alignment horizontal="left" indent="1"/>
      <protection hidden="1"/>
    </xf>
    <xf numFmtId="0" fontId="8" fillId="0" borderId="21" xfId="1" applyFont="1" applyBorder="1" applyAlignment="1" applyProtection="1">
      <alignment horizontal="left" indent="1"/>
      <protection hidden="1"/>
    </xf>
    <xf numFmtId="0" fontId="8" fillId="0" borderId="10" xfId="1" applyFont="1" applyBorder="1" applyAlignment="1" applyProtection="1">
      <alignment horizontal="left" indent="1"/>
      <protection hidden="1"/>
    </xf>
    <xf numFmtId="0" fontId="22" fillId="0" borderId="6" xfId="1" applyFont="1" applyBorder="1" applyAlignment="1" applyProtection="1">
      <alignment horizontal="left" indent="1"/>
      <protection hidden="1"/>
    </xf>
    <xf numFmtId="0" fontId="8" fillId="0" borderId="22" xfId="1" applyFont="1" applyBorder="1" applyAlignment="1" applyProtection="1">
      <alignment horizontal="left" indent="1"/>
      <protection hidden="1"/>
    </xf>
    <xf numFmtId="0" fontId="8" fillId="0" borderId="6" xfId="1" applyFont="1" applyBorder="1" applyAlignment="1" applyProtection="1">
      <alignment horizontal="left" indent="1"/>
      <protection hidden="1"/>
    </xf>
    <xf numFmtId="0" fontId="22" fillId="0" borderId="11" xfId="1" applyFont="1" applyBorder="1" applyAlignment="1" applyProtection="1">
      <alignment horizontal="left" indent="1"/>
      <protection hidden="1"/>
    </xf>
    <xf numFmtId="0" fontId="22" fillId="0" borderId="9" xfId="1" applyFont="1" applyBorder="1" applyAlignment="1" applyProtection="1">
      <alignment horizontal="left" indent="1"/>
      <protection hidden="1"/>
    </xf>
    <xf numFmtId="0" fontId="8" fillId="0" borderId="23" xfId="1" applyFont="1" applyBorder="1" applyAlignment="1" applyProtection="1">
      <alignment horizontal="left" indent="1"/>
      <protection hidden="1"/>
    </xf>
    <xf numFmtId="0" fontId="8" fillId="0" borderId="7" xfId="1" applyFont="1" applyBorder="1" applyAlignment="1" applyProtection="1">
      <alignment horizontal="left" indent="1"/>
      <protection hidden="1"/>
    </xf>
    <xf numFmtId="0" fontId="17" fillId="0" borderId="20" xfId="1" applyFont="1" applyBorder="1" applyAlignment="1" applyProtection="1">
      <alignment horizontal="left" indent="1"/>
      <protection hidden="1"/>
    </xf>
    <xf numFmtId="0" fontId="17" fillId="0" borderId="17" xfId="1" applyFont="1" applyBorder="1" applyAlignment="1" applyProtection="1">
      <alignment horizontal="left" indent="1"/>
      <protection hidden="1"/>
    </xf>
    <xf numFmtId="0" fontId="17" fillId="0" borderId="21" xfId="1" applyFont="1" applyBorder="1" applyAlignment="1" applyProtection="1">
      <alignment horizontal="left" indent="1"/>
      <protection hidden="1"/>
    </xf>
    <xf numFmtId="0" fontId="17" fillId="0" borderId="22" xfId="1" applyFont="1" applyBorder="1" applyAlignment="1" applyProtection="1">
      <alignment horizontal="left" indent="1"/>
      <protection hidden="1"/>
    </xf>
    <xf numFmtId="0" fontId="17" fillId="0" borderId="22" xfId="0" applyFont="1" applyBorder="1" applyAlignment="1" applyProtection="1">
      <alignment horizontal="left" indent="1"/>
      <protection hidden="1"/>
    </xf>
    <xf numFmtId="0" fontId="17" fillId="0" borderId="29" xfId="1" applyFont="1" applyBorder="1" applyAlignment="1" applyProtection="1">
      <alignment horizontal="left" indent="1"/>
      <protection hidden="1"/>
    </xf>
    <xf numFmtId="0" fontId="17" fillId="0" borderId="10" xfId="1" applyFont="1" applyBorder="1" applyAlignment="1" applyProtection="1">
      <alignment horizontal="left" indent="1"/>
      <protection hidden="1"/>
    </xf>
    <xf numFmtId="0" fontId="17" fillId="0" borderId="8" xfId="1" applyFont="1" applyBorder="1" applyAlignment="1" applyProtection="1">
      <alignment horizontal="left" indent="1"/>
      <protection hidden="1"/>
    </xf>
    <xf numFmtId="0" fontId="17" fillId="0" borderId="5" xfId="1" applyFont="1" applyBorder="1" applyAlignment="1" applyProtection="1">
      <alignment horizontal="left" indent="1"/>
      <protection hidden="1"/>
    </xf>
    <xf numFmtId="0" fontId="17" fillId="0" borderId="11" xfId="1" applyFont="1" applyBorder="1" applyAlignment="1" applyProtection="1">
      <alignment horizontal="left" indent="1"/>
      <protection hidden="1"/>
    </xf>
    <xf numFmtId="0" fontId="14" fillId="0" borderId="25" xfId="1" applyFont="1" applyBorder="1" applyAlignment="1" applyProtection="1">
      <alignment horizontal="left" indent="1"/>
      <protection hidden="1"/>
    </xf>
    <xf numFmtId="0" fontId="17" fillId="0" borderId="23" xfId="1" applyFont="1" applyBorder="1" applyAlignment="1" applyProtection="1">
      <alignment horizontal="left" indent="1"/>
      <protection hidden="1"/>
    </xf>
    <xf numFmtId="0" fontId="17" fillId="0" borderId="7" xfId="1" applyFont="1" applyBorder="1" applyAlignment="1" applyProtection="1">
      <alignment horizontal="left" indent="1"/>
      <protection hidden="1"/>
    </xf>
    <xf numFmtId="0" fontId="14" fillId="0" borderId="3" xfId="1" applyFont="1" applyBorder="1" applyAlignment="1" applyProtection="1">
      <alignment horizontal="left" vertical="center" indent="1"/>
      <protection hidden="1"/>
    </xf>
    <xf numFmtId="0" fontId="17" fillId="0" borderId="27" xfId="1" applyFont="1" applyBorder="1" applyAlignment="1" applyProtection="1">
      <alignment horizontal="left" indent="1"/>
      <protection hidden="1"/>
    </xf>
    <xf numFmtId="0" fontId="17" fillId="0" borderId="25" xfId="1" applyFont="1" applyBorder="1" applyAlignment="1" applyProtection="1">
      <alignment horizontal="left" indent="1"/>
      <protection hidden="1"/>
    </xf>
    <xf numFmtId="0" fontId="17" fillId="0" borderId="15" xfId="1" applyFont="1" applyBorder="1" applyAlignment="1" applyProtection="1">
      <alignment horizontal="left" indent="1"/>
      <protection hidden="1"/>
    </xf>
    <xf numFmtId="0" fontId="17" fillId="0" borderId="24" xfId="1" applyFont="1" applyBorder="1" applyAlignment="1" applyProtection="1">
      <alignment horizontal="left" indent="1"/>
      <protection hidden="1"/>
    </xf>
    <xf numFmtId="0" fontId="17" fillId="0" borderId="6" xfId="0" applyFont="1" applyBorder="1" applyAlignment="1" applyProtection="1">
      <alignment horizontal="left" indent="1"/>
      <protection hidden="1"/>
    </xf>
    <xf numFmtId="0" fontId="14" fillId="0" borderId="10" xfId="1" applyFont="1" applyBorder="1" applyAlignment="1" applyProtection="1">
      <alignment horizontal="left" indent="1"/>
      <protection hidden="1"/>
    </xf>
    <xf numFmtId="0" fontId="14" fillId="0" borderId="3" xfId="1" applyFont="1" applyBorder="1" applyAlignment="1" applyProtection="1">
      <alignment horizontal="left" indent="1"/>
      <protection hidden="1"/>
    </xf>
    <xf numFmtId="0" fontId="17" fillId="0" borderId="8" xfId="1" applyFont="1" applyBorder="1" applyAlignment="1" applyProtection="1">
      <alignment horizontal="left" vertical="center" indent="1"/>
      <protection hidden="1"/>
    </xf>
    <xf numFmtId="0" fontId="8" fillId="0" borderId="20" xfId="1" applyFont="1" applyBorder="1" applyAlignment="1" applyProtection="1">
      <alignment horizontal="left" indent="1"/>
      <protection hidden="1"/>
    </xf>
    <xf numFmtId="0" fontId="8" fillId="0" borderId="17" xfId="1" applyFont="1" applyBorder="1" applyAlignment="1" applyProtection="1">
      <alignment horizontal="left" indent="1"/>
      <protection hidden="1"/>
    </xf>
    <xf numFmtId="0" fontId="8" fillId="0" borderId="22" xfId="1" applyFont="1" applyBorder="1" applyAlignment="1" applyProtection="1">
      <alignment horizontal="left" vertical="center" indent="1"/>
      <protection hidden="1"/>
    </xf>
    <xf numFmtId="0" fontId="8" fillId="0" borderId="22" xfId="0" applyFont="1" applyBorder="1" applyAlignment="1" applyProtection="1">
      <alignment horizontal="left" indent="1"/>
      <protection hidden="1"/>
    </xf>
    <xf numFmtId="0" fontId="8" fillId="0" borderId="29" xfId="1" applyFont="1" applyBorder="1" applyAlignment="1" applyProtection="1">
      <alignment horizontal="left" vertical="center" indent="1"/>
      <protection hidden="1"/>
    </xf>
    <xf numFmtId="0" fontId="8" fillId="0" borderId="29" xfId="1" applyFont="1" applyBorder="1" applyAlignment="1" applyProtection="1">
      <alignment horizontal="left" indent="1"/>
      <protection hidden="1"/>
    </xf>
    <xf numFmtId="0" fontId="8" fillId="0" borderId="21" xfId="1" applyFont="1" applyBorder="1" applyAlignment="1" applyProtection="1">
      <alignment horizontal="left" vertical="center" indent="1"/>
      <protection hidden="1"/>
    </xf>
    <xf numFmtId="0" fontId="3" fillId="0" borderId="0" xfId="1" applyFont="1" applyProtection="1">
      <protection hidden="1"/>
    </xf>
    <xf numFmtId="0" fontId="14" fillId="0" borderId="9" xfId="1" applyFont="1" applyBorder="1" applyAlignment="1" applyProtection="1">
      <alignment horizontal="left" indent="1"/>
      <protection hidden="1"/>
    </xf>
    <xf numFmtId="0" fontId="9" fillId="3" borderId="3" xfId="1" applyFont="1" applyFill="1" applyBorder="1" applyAlignment="1" applyProtection="1">
      <alignment horizontal="center"/>
      <protection hidden="1"/>
    </xf>
    <xf numFmtId="0" fontId="9" fillId="3" borderId="4" xfId="1" applyFont="1" applyFill="1" applyBorder="1" applyAlignment="1" applyProtection="1">
      <alignment horizontal="center"/>
      <protection hidden="1"/>
    </xf>
    <xf numFmtId="0" fontId="22" fillId="0" borderId="10" xfId="1" applyFont="1" applyBorder="1" applyAlignment="1" applyProtection="1">
      <alignment horizontal="left" vertical="center" indent="1"/>
      <protection hidden="1"/>
    </xf>
    <xf numFmtId="0" fontId="2" fillId="0" borderId="16" xfId="1" applyBorder="1" applyProtection="1">
      <protection hidden="1"/>
    </xf>
    <xf numFmtId="0" fontId="22" fillId="0" borderId="6" xfId="1" applyFont="1" applyBorder="1" applyAlignment="1" applyProtection="1">
      <alignment horizontal="left" vertical="center" indent="1"/>
      <protection hidden="1"/>
    </xf>
    <xf numFmtId="0" fontId="22" fillId="0" borderId="19" xfId="1" applyFont="1" applyBorder="1" applyAlignment="1" applyProtection="1">
      <alignment horizontal="left" indent="1"/>
      <protection hidden="1"/>
    </xf>
    <xf numFmtId="0" fontId="8" fillId="0" borderId="11" xfId="1" applyFont="1" applyBorder="1" applyAlignment="1" applyProtection="1">
      <alignment horizontal="left" indent="1"/>
      <protection hidden="1"/>
    </xf>
    <xf numFmtId="0" fontId="22" fillId="0" borderId="9" xfId="1" applyFont="1" applyBorder="1" applyAlignment="1" applyProtection="1">
      <alignment horizontal="left" vertical="center" indent="1"/>
      <protection hidden="1"/>
    </xf>
    <xf numFmtId="0" fontId="22" fillId="0" borderId="5" xfId="1" applyFont="1" applyBorder="1" applyAlignment="1" applyProtection="1">
      <alignment horizontal="left" vertical="center" indent="1"/>
      <protection hidden="1"/>
    </xf>
    <xf numFmtId="0" fontId="8" fillId="0" borderId="8" xfId="1" applyFont="1" applyBorder="1" applyAlignment="1" applyProtection="1">
      <alignment horizontal="left" vertical="center" indent="1"/>
      <protection hidden="1"/>
    </xf>
    <xf numFmtId="0" fontId="8" fillId="0" borderId="5" xfId="1" applyFont="1" applyBorder="1" applyAlignment="1" applyProtection="1">
      <alignment horizontal="left" vertical="center" indent="1"/>
      <protection hidden="1"/>
    </xf>
    <xf numFmtId="0" fontId="8" fillId="0" borderId="11" xfId="1" applyFont="1" applyBorder="1" applyAlignment="1" applyProtection="1">
      <alignment horizontal="left" vertical="center" indent="1"/>
      <protection hidden="1"/>
    </xf>
    <xf numFmtId="0" fontId="8" fillId="0" borderId="23" xfId="1" applyFont="1" applyBorder="1" applyAlignment="1" applyProtection="1">
      <alignment horizontal="left" vertical="center" indent="1"/>
      <protection hidden="1"/>
    </xf>
    <xf numFmtId="0" fontId="8" fillId="0" borderId="8" xfId="1" applyFont="1" applyBorder="1" applyAlignment="1" applyProtection="1">
      <alignment horizontal="left" indent="1"/>
      <protection hidden="1"/>
    </xf>
    <xf numFmtId="0" fontId="8" fillId="0" borderId="5" xfId="1" applyFont="1" applyBorder="1" applyAlignment="1" applyProtection="1">
      <alignment horizontal="left" indent="1"/>
      <protection hidden="1"/>
    </xf>
    <xf numFmtId="0" fontId="17" fillId="0" borderId="15" xfId="1" applyFont="1" applyBorder="1" applyAlignment="1" applyProtection="1">
      <alignment horizontal="left" vertical="center" indent="1"/>
      <protection hidden="1"/>
    </xf>
    <xf numFmtId="0" fontId="8" fillId="0" borderId="20" xfId="1" applyFont="1" applyBorder="1" applyAlignment="1" applyProtection="1">
      <alignment horizontal="left" indent="2"/>
      <protection hidden="1"/>
    </xf>
    <xf numFmtId="0" fontId="8" fillId="0" borderId="17" xfId="1" applyFont="1" applyBorder="1" applyAlignment="1" applyProtection="1">
      <alignment horizontal="left" indent="2"/>
      <protection hidden="1"/>
    </xf>
    <xf numFmtId="0" fontId="8" fillId="0" borderId="22" xfId="1" applyFont="1" applyBorder="1" applyAlignment="1" applyProtection="1">
      <alignment horizontal="left" indent="2"/>
      <protection hidden="1"/>
    </xf>
    <xf numFmtId="0" fontId="2" fillId="0" borderId="21" xfId="1" applyBorder="1" applyAlignment="1" applyProtection="1">
      <alignment horizontal="left" indent="2"/>
      <protection hidden="1"/>
    </xf>
    <xf numFmtId="0" fontId="8" fillId="0" borderId="29" xfId="1" applyFont="1" applyBorder="1" applyAlignment="1" applyProtection="1">
      <alignment horizontal="left" indent="2"/>
      <protection hidden="1"/>
    </xf>
    <xf numFmtId="0" fontId="17" fillId="0" borderId="25" xfId="1" applyFont="1" applyBorder="1" applyAlignment="1" applyProtection="1">
      <alignment horizontal="left" vertical="center" indent="2"/>
      <protection hidden="1"/>
    </xf>
    <xf numFmtId="0" fontId="9" fillId="3" borderId="35" xfId="1" applyFont="1" applyFill="1" applyBorder="1" applyAlignment="1" applyProtection="1">
      <alignment horizontal="center"/>
      <protection hidden="1"/>
    </xf>
    <xf numFmtId="0" fontId="9" fillId="3" borderId="34" xfId="1" applyFont="1" applyFill="1" applyBorder="1" applyAlignment="1" applyProtection="1">
      <alignment horizontal="center"/>
      <protection hidden="1"/>
    </xf>
    <xf numFmtId="0" fontId="9" fillId="3" borderId="32" xfId="1" applyFont="1" applyFill="1" applyBorder="1" applyAlignment="1" applyProtection="1">
      <alignment horizontal="center"/>
      <protection hidden="1"/>
    </xf>
    <xf numFmtId="0" fontId="14" fillId="0" borderId="16" xfId="1" applyFont="1" applyBorder="1" applyAlignment="1" applyProtection="1">
      <alignment horizontal="left" vertical="center" indent="1"/>
      <protection hidden="1"/>
    </xf>
    <xf numFmtId="0" fontId="17" fillId="0" borderId="6" xfId="0" applyFont="1" applyBorder="1" applyAlignment="1" applyProtection="1">
      <alignment horizontal="left" vertical="center" indent="1"/>
      <protection hidden="1"/>
    </xf>
    <xf numFmtId="0" fontId="17" fillId="0" borderId="27" xfId="1" applyFont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center"/>
      <protection hidden="1"/>
    </xf>
    <xf numFmtId="0" fontId="14" fillId="0" borderId="16" xfId="1" applyFont="1" applyBorder="1" applyAlignment="1" applyProtection="1">
      <alignment horizontal="left" indent="1"/>
      <protection hidden="1"/>
    </xf>
    <xf numFmtId="0" fontId="14" fillId="0" borderId="2" xfId="1" applyFont="1" applyBorder="1" applyAlignment="1" applyProtection="1">
      <alignment horizontal="left" indent="1"/>
      <protection hidden="1"/>
    </xf>
    <xf numFmtId="0" fontId="14" fillId="0" borderId="5" xfId="1" applyFont="1" applyBorder="1" applyAlignment="1" applyProtection="1">
      <alignment horizontal="left" vertical="center"/>
      <protection hidden="1"/>
    </xf>
    <xf numFmtId="0" fontId="14" fillId="0" borderId="15" xfId="1" applyFont="1" applyBorder="1" applyAlignment="1" applyProtection="1">
      <alignment horizontal="center"/>
      <protection hidden="1"/>
    </xf>
    <xf numFmtId="0" fontId="17" fillId="0" borderId="8" xfId="1" applyFont="1" applyBorder="1" applyProtection="1">
      <protection hidden="1"/>
    </xf>
    <xf numFmtId="0" fontId="14" fillId="0" borderId="6" xfId="1" applyFont="1" applyBorder="1" applyAlignment="1" applyProtection="1">
      <alignment horizontal="left" vertical="center"/>
      <protection hidden="1"/>
    </xf>
    <xf numFmtId="0" fontId="14" fillId="0" borderId="24" xfId="1" applyFont="1" applyBorder="1" applyAlignment="1" applyProtection="1">
      <alignment horizontal="center"/>
      <protection hidden="1"/>
    </xf>
    <xf numFmtId="0" fontId="17" fillId="0" borderId="22" xfId="1" applyFont="1" applyBorder="1" applyProtection="1">
      <protection hidden="1"/>
    </xf>
    <xf numFmtId="0" fontId="22" fillId="0" borderId="7" xfId="1" applyFont="1" applyBorder="1" applyAlignment="1" applyProtection="1">
      <alignment horizontal="left"/>
      <protection hidden="1"/>
    </xf>
    <xf numFmtId="0" fontId="14" fillId="0" borderId="25" xfId="1" applyFont="1" applyBorder="1" applyAlignment="1" applyProtection="1">
      <alignment horizontal="center"/>
      <protection hidden="1"/>
    </xf>
    <xf numFmtId="0" fontId="17" fillId="0" borderId="23" xfId="1" applyFont="1" applyBorder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8" fillId="0" borderId="0" xfId="1" applyFont="1" applyProtection="1">
      <protection hidden="1"/>
    </xf>
    <xf numFmtId="0" fontId="28" fillId="0" borderId="0" xfId="1" applyFont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25" fillId="0" borderId="15" xfId="0" applyFont="1" applyBorder="1" applyAlignment="1" applyProtection="1">
      <alignment horizontal="left" vertical="center" indent="1"/>
      <protection hidden="1"/>
    </xf>
    <xf numFmtId="0" fontId="25" fillId="0" borderId="24" xfId="0" applyFont="1" applyBorder="1" applyAlignment="1" applyProtection="1">
      <alignment horizontal="left" vertical="center" indent="1"/>
      <protection hidden="1"/>
    </xf>
    <xf numFmtId="0" fontId="25" fillId="0" borderId="25" xfId="0" applyFont="1" applyBorder="1" applyAlignment="1" applyProtection="1">
      <alignment horizontal="left" vertical="center" indent="1"/>
      <protection hidden="1"/>
    </xf>
    <xf numFmtId="0" fontId="27" fillId="0" borderId="17" xfId="0" applyFont="1" applyBorder="1" applyAlignment="1" applyProtection="1">
      <alignment horizontal="left" vertical="center" indent="1"/>
      <protection hidden="1"/>
    </xf>
    <xf numFmtId="0" fontId="21" fillId="0" borderId="0" xfId="0" applyFont="1" applyProtection="1">
      <protection hidden="1"/>
    </xf>
    <xf numFmtId="0" fontId="21" fillId="0" borderId="24" xfId="0" applyFont="1" applyBorder="1" applyAlignment="1" applyProtection="1">
      <alignment horizontal="left" indent="1"/>
      <protection hidden="1"/>
    </xf>
    <xf numFmtId="0" fontId="20" fillId="0" borderId="17" xfId="0" applyFont="1" applyBorder="1" applyAlignment="1" applyProtection="1">
      <alignment horizontal="left" indent="2"/>
      <protection hidden="1"/>
    </xf>
    <xf numFmtId="0" fontId="0" fillId="0" borderId="17" xfId="0" applyBorder="1" applyAlignment="1" applyProtection="1">
      <alignment horizontal="left" indent="2"/>
      <protection hidden="1"/>
    </xf>
    <xf numFmtId="0" fontId="25" fillId="0" borderId="11" xfId="0" applyFont="1" applyBorder="1" applyAlignment="1" applyProtection="1">
      <alignment horizontal="left" vertical="center" indent="1"/>
      <protection hidden="1"/>
    </xf>
    <xf numFmtId="0" fontId="21" fillId="0" borderId="11" xfId="0" applyFont="1" applyBorder="1" applyAlignment="1" applyProtection="1">
      <alignment horizontal="left" indent="1"/>
      <protection hidden="1"/>
    </xf>
    <xf numFmtId="0" fontId="20" fillId="0" borderId="17" xfId="0" applyFont="1" applyBorder="1" applyAlignment="1" applyProtection="1">
      <alignment horizontal="left" indent="1"/>
      <protection hidden="1"/>
    </xf>
    <xf numFmtId="0" fontId="21" fillId="0" borderId="25" xfId="0" applyFont="1" applyBorder="1" applyAlignment="1" applyProtection="1">
      <alignment horizontal="left" indent="1"/>
      <protection hidden="1"/>
    </xf>
    <xf numFmtId="0" fontId="21" fillId="0" borderId="11" xfId="0" applyFont="1" applyBorder="1" applyAlignment="1" applyProtection="1">
      <alignment horizontal="left" vertical="center" indent="1"/>
      <protection hidden="1"/>
    </xf>
    <xf numFmtId="0" fontId="21" fillId="0" borderId="24" xfId="0" applyFont="1" applyBorder="1" applyAlignment="1" applyProtection="1">
      <alignment horizontal="left" vertical="center" indent="1"/>
      <protection hidden="1"/>
    </xf>
    <xf numFmtId="0" fontId="20" fillId="0" borderId="17" xfId="0" applyFont="1" applyBorder="1" applyAlignment="1" applyProtection="1">
      <alignment horizontal="left" vertical="center" indent="1"/>
      <protection hidden="1"/>
    </xf>
    <xf numFmtId="0" fontId="21" fillId="0" borderId="25" xfId="0" applyFont="1" applyBorder="1" applyAlignment="1" applyProtection="1">
      <alignment horizontal="left" vertical="center" indent="1"/>
      <protection hidden="1"/>
    </xf>
    <xf numFmtId="0" fontId="25" fillId="0" borderId="11" xfId="0" applyFont="1" applyBorder="1" applyAlignment="1" applyProtection="1">
      <alignment horizontal="left" indent="1"/>
      <protection hidden="1"/>
    </xf>
    <xf numFmtId="0" fontId="25" fillId="0" borderId="24" xfId="0" applyFont="1" applyBorder="1" applyAlignment="1" applyProtection="1">
      <alignment horizontal="left" indent="1"/>
      <protection hidden="1"/>
    </xf>
    <xf numFmtId="0" fontId="27" fillId="0" borderId="17" xfId="0" applyFont="1" applyBorder="1" applyAlignment="1" applyProtection="1">
      <alignment horizontal="left" indent="1"/>
      <protection hidden="1"/>
    </xf>
    <xf numFmtId="0" fontId="25" fillId="0" borderId="25" xfId="0" applyFont="1" applyBorder="1" applyAlignment="1" applyProtection="1">
      <alignment horizontal="left" indent="1"/>
      <protection hidden="1"/>
    </xf>
    <xf numFmtId="0" fontId="0" fillId="0" borderId="17" xfId="0" applyBorder="1" applyAlignment="1" applyProtection="1">
      <alignment horizontal="left" indent="1"/>
      <protection hidden="1"/>
    </xf>
    <xf numFmtId="0" fontId="27" fillId="0" borderId="24" xfId="0" applyFont="1" applyBorder="1" applyAlignment="1" applyProtection="1">
      <alignment horizontal="left" indent="1"/>
      <protection hidden="1"/>
    </xf>
    <xf numFmtId="0" fontId="14" fillId="0" borderId="17" xfId="0" applyFont="1" applyBorder="1" applyAlignment="1" applyProtection="1">
      <alignment horizontal="left" vertical="center" indent="1"/>
      <protection hidden="1"/>
    </xf>
    <xf numFmtId="0" fontId="27" fillId="0" borderId="21" xfId="0" applyFont="1" applyBorder="1" applyAlignment="1" applyProtection="1">
      <alignment horizontal="left" vertical="center" indent="1"/>
      <protection hidden="1"/>
    </xf>
    <xf numFmtId="0" fontId="25" fillId="0" borderId="10" xfId="0" applyFont="1" applyBorder="1" applyAlignment="1" applyProtection="1">
      <alignment horizontal="left" vertical="center" indent="1"/>
      <protection hidden="1"/>
    </xf>
    <xf numFmtId="0" fontId="25" fillId="0" borderId="6" xfId="0" applyFont="1" applyBorder="1" applyAlignment="1" applyProtection="1">
      <alignment horizontal="left" vertical="center" indent="1"/>
      <protection hidden="1"/>
    </xf>
    <xf numFmtId="0" fontId="14" fillId="0" borderId="24" xfId="0" applyFont="1" applyBorder="1" applyAlignment="1" applyProtection="1">
      <alignment horizontal="left" vertical="center" indent="1"/>
      <protection hidden="1"/>
    </xf>
    <xf numFmtId="0" fontId="17" fillId="0" borderId="22" xfId="1" quotePrefix="1" applyFont="1" applyBorder="1" applyAlignment="1" applyProtection="1">
      <alignment horizontal="left" vertical="center" indent="1"/>
      <protection hidden="1"/>
    </xf>
    <xf numFmtId="0" fontId="2" fillId="0" borderId="0" xfId="1" applyProtection="1">
      <protection locked="0"/>
    </xf>
    <xf numFmtId="0" fontId="2" fillId="0" borderId="0" xfId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2" borderId="0" xfId="1" applyFont="1" applyFill="1" applyProtection="1">
      <protection locked="0"/>
    </xf>
    <xf numFmtId="0" fontId="7" fillId="2" borderId="0" xfId="1" applyFont="1" applyFill="1" applyProtection="1">
      <protection locked="0"/>
    </xf>
    <xf numFmtId="0" fontId="7" fillId="0" borderId="0" xfId="1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2" fillId="0" borderId="0" xfId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Protection="1">
      <protection locked="0"/>
    </xf>
    <xf numFmtId="0" fontId="16" fillId="0" borderId="0" xfId="1" applyFont="1" applyAlignment="1" applyProtection="1">
      <alignment horizontal="left"/>
      <protection locked="0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14" fontId="30" fillId="0" borderId="0" xfId="0" applyNumberFormat="1" applyFont="1" applyAlignment="1" applyProtection="1">
      <alignment horizontal="center" vertical="center"/>
      <protection locked="0"/>
    </xf>
    <xf numFmtId="1" fontId="30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" fillId="0" borderId="0" xfId="1" applyProtection="1">
      <protection locked="0" hidden="1"/>
    </xf>
    <xf numFmtId="0" fontId="3" fillId="0" borderId="0" xfId="1" applyFont="1" applyAlignment="1" applyProtection="1">
      <alignment horizontal="left"/>
      <protection locked="0" hidden="1"/>
    </xf>
    <xf numFmtId="0" fontId="5" fillId="0" borderId="0" xfId="2" applyFont="1" applyBorder="1" applyAlignment="1" applyProtection="1">
      <alignment horizontal="center" vertical="center"/>
      <protection locked="0" hidden="1"/>
    </xf>
    <xf numFmtId="0" fontId="5" fillId="0" borderId="0" xfId="2" applyNumberFormat="1" applyFont="1" applyBorder="1" applyAlignment="1" applyProtection="1">
      <alignment horizontal="center" vertical="center"/>
      <protection locked="0" hidden="1"/>
    </xf>
    <xf numFmtId="0" fontId="5" fillId="0" borderId="0" xfId="2" applyNumberFormat="1" applyFont="1" applyFill="1" applyBorder="1" applyAlignment="1" applyProtection="1">
      <alignment horizontal="center" vertical="center"/>
      <protection locked="0" hidden="1"/>
    </xf>
    <xf numFmtId="0" fontId="2" fillId="0" borderId="0" xfId="1" applyAlignment="1" applyProtection="1">
      <alignment horizontal="left"/>
      <protection locked="0" hidden="1"/>
    </xf>
    <xf numFmtId="1" fontId="9" fillId="0" borderId="0" xfId="1" applyNumberFormat="1" applyFont="1" applyAlignment="1" applyProtection="1">
      <alignment horizontal="center"/>
      <protection locked="0" hidden="1"/>
    </xf>
    <xf numFmtId="1" fontId="6" fillId="0" borderId="0" xfId="1" applyNumberFormat="1" applyFont="1" applyProtection="1">
      <protection locked="0" hidden="1"/>
    </xf>
    <xf numFmtId="1" fontId="0" fillId="0" borderId="0" xfId="1" applyNumberFormat="1" applyFont="1" applyProtection="1">
      <protection locked="0" hidden="1"/>
    </xf>
    <xf numFmtId="0" fontId="2" fillId="0" borderId="0" xfId="1" applyAlignment="1" applyProtection="1">
      <alignment horizontal="center" vertical="center"/>
      <protection locked="0" hidden="1"/>
    </xf>
    <xf numFmtId="0" fontId="15" fillId="0" borderId="0" xfId="1" applyFont="1" applyAlignment="1" applyProtection="1">
      <alignment horizontal="center" vertical="center"/>
      <protection locked="0" hidden="1"/>
    </xf>
    <xf numFmtId="0" fontId="11" fillId="3" borderId="18" xfId="1" applyFont="1" applyFill="1" applyBorder="1" applyAlignment="1" applyProtection="1">
      <alignment horizontal="center"/>
      <protection locked="0" hidden="1"/>
    </xf>
    <xf numFmtId="0" fontId="26" fillId="0" borderId="15" xfId="1" applyFont="1" applyBorder="1" applyAlignment="1" applyProtection="1">
      <alignment horizontal="left" vertical="center" indent="1"/>
      <protection locked="0" hidden="1"/>
    </xf>
    <xf numFmtId="0" fontId="24" fillId="0" borderId="0" xfId="2" applyFont="1" applyBorder="1" applyAlignment="1" applyProtection="1">
      <alignment horizontal="center" vertical="center"/>
      <protection locked="0" hidden="1"/>
    </xf>
    <xf numFmtId="0" fontId="23" fillId="0" borderId="0" xfId="2" quotePrefix="1" applyFont="1" applyBorder="1" applyAlignment="1" applyProtection="1">
      <alignment horizontal="center" vertical="center"/>
      <protection locked="0" hidden="1"/>
    </xf>
    <xf numFmtId="0" fontId="24" fillId="0" borderId="0" xfId="2" applyFont="1" applyBorder="1" applyAlignment="1" applyProtection="1">
      <alignment vertical="center"/>
      <protection locked="0" hidden="1"/>
    </xf>
    <xf numFmtId="0" fontId="23" fillId="0" borderId="17" xfId="2" applyFont="1" applyBorder="1" applyAlignment="1" applyProtection="1">
      <alignment vertical="center"/>
      <protection locked="0" hidden="1"/>
    </xf>
    <xf numFmtId="0" fontId="26" fillId="4" borderId="24" xfId="1" applyFont="1" applyFill="1" applyBorder="1" applyAlignment="1" applyProtection="1">
      <alignment horizontal="left" vertical="center" indent="1"/>
      <protection locked="0" hidden="1"/>
    </xf>
    <xf numFmtId="0" fontId="24" fillId="4" borderId="0" xfId="2" applyFont="1" applyFill="1" applyBorder="1" applyAlignment="1" applyProtection="1">
      <alignment horizontal="center" vertical="center"/>
      <protection locked="0" hidden="1"/>
    </xf>
    <xf numFmtId="0" fontId="23" fillId="4" borderId="0" xfId="2" quotePrefix="1" applyFont="1" applyFill="1" applyBorder="1" applyAlignment="1" applyProtection="1">
      <alignment horizontal="center" vertical="center"/>
      <protection locked="0" hidden="1"/>
    </xf>
    <xf numFmtId="0" fontId="24" fillId="4" borderId="0" xfId="2" applyFont="1" applyFill="1" applyBorder="1" applyAlignment="1" applyProtection="1">
      <alignment vertical="center"/>
      <protection locked="0" hidden="1"/>
    </xf>
    <xf numFmtId="0" fontId="23" fillId="4" borderId="17" xfId="2" applyFont="1" applyFill="1" applyBorder="1" applyAlignment="1" applyProtection="1">
      <alignment vertical="center"/>
      <protection locked="0" hidden="1"/>
    </xf>
    <xf numFmtId="0" fontId="26" fillId="0" borderId="24" xfId="1" applyFont="1" applyBorder="1" applyAlignment="1" applyProtection="1">
      <alignment horizontal="left" vertical="center" indent="1"/>
      <protection locked="0" hidden="1"/>
    </xf>
    <xf numFmtId="0" fontId="23" fillId="4" borderId="17" xfId="2" quotePrefix="1" applyFont="1" applyFill="1" applyBorder="1" applyAlignment="1" applyProtection="1">
      <alignment vertical="center"/>
      <protection locked="0" hidden="1"/>
    </xf>
    <xf numFmtId="0" fontId="26" fillId="0" borderId="25" xfId="1" applyFont="1" applyBorder="1" applyAlignment="1" applyProtection="1">
      <alignment horizontal="left" vertical="center" indent="1"/>
      <protection locked="0" hidden="1"/>
    </xf>
    <xf numFmtId="0" fontId="24" fillId="0" borderId="28" xfId="2" applyFont="1" applyBorder="1" applyAlignment="1" applyProtection="1">
      <alignment horizontal="center" vertical="center"/>
      <protection locked="0" hidden="1"/>
    </xf>
    <xf numFmtId="0" fontId="23" fillId="0" borderId="28" xfId="0" quotePrefix="1" applyFont="1" applyBorder="1" applyAlignment="1" applyProtection="1">
      <alignment horizontal="center" vertical="center"/>
      <protection locked="0" hidden="1"/>
    </xf>
    <xf numFmtId="0" fontId="23" fillId="0" borderId="28" xfId="2" quotePrefix="1" applyFont="1" applyBorder="1" applyAlignment="1" applyProtection="1">
      <alignment horizontal="center" vertical="center"/>
      <protection locked="0" hidden="1"/>
    </xf>
    <xf numFmtId="0" fontId="23" fillId="0" borderId="27" xfId="0" applyFont="1" applyBorder="1" applyAlignment="1" applyProtection="1">
      <alignment vertical="center"/>
      <protection locked="0" hidden="1"/>
    </xf>
    <xf numFmtId="1" fontId="3" fillId="0" borderId="0" xfId="1" applyNumberFormat="1" applyFont="1" applyAlignment="1" applyProtection="1">
      <alignment horizontal="left"/>
      <protection locked="0" hidden="1"/>
    </xf>
    <xf numFmtId="0" fontId="24" fillId="0" borderId="28" xfId="0" applyFont="1" applyBorder="1" applyAlignment="1" applyProtection="1">
      <alignment horizontal="center" vertical="center"/>
      <protection locked="0" hidden="1"/>
    </xf>
    <xf numFmtId="0" fontId="23" fillId="0" borderId="27" xfId="0" quotePrefix="1" applyFont="1" applyBorder="1" applyAlignment="1" applyProtection="1">
      <alignment horizontal="center" vertical="center"/>
      <protection locked="0" hidden="1"/>
    </xf>
    <xf numFmtId="0" fontId="14" fillId="0" borderId="10" xfId="1" applyFont="1" applyBorder="1" applyAlignment="1" applyProtection="1">
      <alignment horizontal="center" vertical="center"/>
      <protection hidden="1"/>
    </xf>
    <xf numFmtId="0" fontId="14" fillId="0" borderId="7" xfId="1" applyFont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center" vertical="center"/>
      <protection hidden="1"/>
    </xf>
    <xf numFmtId="0" fontId="14" fillId="0" borderId="25" xfId="1" applyFont="1" applyBorder="1" applyAlignment="1" applyProtection="1">
      <alignment horizontal="center" vertical="center"/>
      <protection hidden="1"/>
    </xf>
    <xf numFmtId="0" fontId="14" fillId="0" borderId="6" xfId="1" applyFont="1" applyBorder="1" applyAlignment="1" applyProtection="1">
      <alignment horizontal="center" vertical="center"/>
      <protection hidden="1"/>
    </xf>
    <xf numFmtId="0" fontId="14" fillId="0" borderId="9" xfId="1" applyFont="1" applyBorder="1" applyAlignment="1" applyProtection="1">
      <alignment horizontal="center" vertical="center"/>
      <protection hidden="1"/>
    </xf>
    <xf numFmtId="0" fontId="14" fillId="0" borderId="24" xfId="1" applyFont="1" applyBorder="1" applyAlignment="1" applyProtection="1">
      <alignment horizontal="center" vertical="center"/>
      <protection hidden="1"/>
    </xf>
    <xf numFmtId="0" fontId="22" fillId="0" borderId="15" xfId="1" applyFont="1" applyBorder="1" applyAlignment="1" applyProtection="1">
      <alignment horizontal="center"/>
      <protection hidden="1"/>
    </xf>
    <xf numFmtId="0" fontId="22" fillId="0" borderId="24" xfId="1" applyFont="1" applyBorder="1" applyAlignment="1" applyProtection="1">
      <alignment horizontal="center"/>
      <protection hidden="1"/>
    </xf>
    <xf numFmtId="0" fontId="14" fillId="0" borderId="15" xfId="1" applyFont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center"/>
      <protection hidden="1"/>
    </xf>
    <xf numFmtId="0" fontId="14" fillId="0" borderId="6" xfId="1" applyFont="1" applyBorder="1" applyAlignment="1" applyProtection="1">
      <alignment horizontal="center"/>
      <protection hidden="1"/>
    </xf>
    <xf numFmtId="0" fontId="14" fillId="0" borderId="7" xfId="1" applyFont="1" applyBorder="1" applyAlignment="1" applyProtection="1">
      <alignment horizontal="center"/>
      <protection hidden="1"/>
    </xf>
    <xf numFmtId="0" fontId="22" fillId="0" borderId="6" xfId="1" applyFont="1" applyBorder="1" applyAlignment="1" applyProtection="1">
      <alignment horizontal="center"/>
      <protection hidden="1"/>
    </xf>
    <xf numFmtId="0" fontId="14" fillId="0" borderId="10" xfId="1" applyFont="1" applyBorder="1" applyAlignment="1" applyProtection="1">
      <alignment horizontal="center"/>
      <protection hidden="1"/>
    </xf>
    <xf numFmtId="0" fontId="25" fillId="0" borderId="24" xfId="0" applyFont="1" applyBorder="1" applyAlignment="1" applyProtection="1">
      <alignment horizontal="center"/>
      <protection hidden="1"/>
    </xf>
    <xf numFmtId="0" fontId="22" fillId="0" borderId="25" xfId="1" applyFont="1" applyBorder="1" applyAlignment="1" applyProtection="1">
      <alignment horizontal="center"/>
      <protection hidden="1"/>
    </xf>
    <xf numFmtId="0" fontId="22" fillId="0" borderId="5" xfId="1" applyFont="1" applyBorder="1" applyAlignment="1" applyProtection="1">
      <alignment horizontal="center"/>
      <protection hidden="1"/>
    </xf>
    <xf numFmtId="0" fontId="22" fillId="0" borderId="7" xfId="1" applyFont="1" applyBorder="1" applyAlignment="1" applyProtection="1">
      <alignment horizontal="center"/>
      <protection hidden="1"/>
    </xf>
    <xf numFmtId="0" fontId="22" fillId="0" borderId="15" xfId="1" applyFont="1" applyBorder="1" applyAlignment="1" applyProtection="1">
      <alignment horizontal="center" vertical="center"/>
      <protection hidden="1"/>
    </xf>
    <xf numFmtId="0" fontId="22" fillId="0" borderId="24" xfId="1" applyFont="1" applyBorder="1" applyAlignment="1" applyProtection="1">
      <alignment horizontal="center" vertical="center"/>
      <protection hidden="1"/>
    </xf>
    <xf numFmtId="0" fontId="22" fillId="0" borderId="25" xfId="1" applyFont="1" applyBorder="1" applyAlignment="1" applyProtection="1">
      <alignment horizontal="center" vertical="center"/>
      <protection hidden="1"/>
    </xf>
    <xf numFmtId="0" fontId="31" fillId="0" borderId="0" xfId="2" applyFont="1" applyBorder="1" applyAlignment="1" applyProtection="1">
      <alignment horizontal="center" vertical="center"/>
      <protection locked="0" hidden="1"/>
    </xf>
    <xf numFmtId="0" fontId="31" fillId="4" borderId="0" xfId="2" applyFont="1" applyFill="1" applyBorder="1" applyAlignment="1" applyProtection="1">
      <alignment horizontal="center" vertical="center"/>
      <protection locked="0" hidden="1"/>
    </xf>
    <xf numFmtId="0" fontId="31" fillId="0" borderId="28" xfId="2" applyFont="1" applyBorder="1" applyAlignment="1" applyProtection="1">
      <alignment horizontal="center" vertical="center"/>
      <protection locked="0" hidden="1"/>
    </xf>
    <xf numFmtId="0" fontId="13" fillId="3" borderId="31" xfId="1" applyFont="1" applyFill="1" applyBorder="1" applyAlignment="1" applyProtection="1">
      <alignment horizontal="center" vertical="center"/>
      <protection locked="0" hidden="1"/>
    </xf>
    <xf numFmtId="0" fontId="13" fillId="3" borderId="30" xfId="1" applyFont="1" applyFill="1" applyBorder="1" applyAlignment="1" applyProtection="1">
      <alignment horizontal="center" vertical="center"/>
      <protection locked="0" hidden="1"/>
    </xf>
    <xf numFmtId="0" fontId="13" fillId="3" borderId="20" xfId="1" applyFont="1" applyFill="1" applyBorder="1" applyAlignment="1" applyProtection="1">
      <alignment horizontal="center" vertical="center"/>
      <protection locked="0" hidden="1"/>
    </xf>
    <xf numFmtId="0" fontId="10" fillId="3" borderId="18" xfId="1" applyFont="1" applyFill="1" applyBorder="1" applyAlignment="1" applyProtection="1">
      <alignment horizontal="center" vertical="center"/>
      <protection locked="0" hidden="1"/>
    </xf>
    <xf numFmtId="0" fontId="10" fillId="3" borderId="30" xfId="1" applyFont="1" applyFill="1" applyBorder="1" applyAlignment="1" applyProtection="1">
      <alignment horizontal="center" vertical="center"/>
      <protection locked="0" hidden="1"/>
    </xf>
    <xf numFmtId="0" fontId="10" fillId="3" borderId="20" xfId="1" applyFont="1" applyFill="1" applyBorder="1" applyAlignment="1" applyProtection="1">
      <alignment horizontal="center" vertical="center"/>
      <protection locked="0" hidden="1"/>
    </xf>
    <xf numFmtId="0" fontId="10" fillId="3" borderId="16" xfId="1" applyFont="1" applyFill="1" applyBorder="1" applyAlignment="1" applyProtection="1">
      <alignment horizontal="center" vertical="center"/>
      <protection locked="0" hidden="1"/>
    </xf>
    <xf numFmtId="0" fontId="10" fillId="3" borderId="0" xfId="1" applyFont="1" applyFill="1" applyAlignment="1" applyProtection="1">
      <alignment horizontal="center" vertical="center"/>
      <protection locked="0" hidden="1"/>
    </xf>
    <xf numFmtId="0" fontId="10" fillId="3" borderId="17" xfId="1" applyFont="1" applyFill="1" applyBorder="1" applyAlignment="1" applyProtection="1">
      <alignment horizontal="center" vertical="center"/>
      <protection locked="0" hidden="1"/>
    </xf>
    <xf numFmtId="0" fontId="10" fillId="3" borderId="26" xfId="1" applyFont="1" applyFill="1" applyBorder="1" applyAlignment="1" applyProtection="1">
      <alignment horizontal="center" vertical="center"/>
      <protection locked="0" hidden="1"/>
    </xf>
    <xf numFmtId="0" fontId="10" fillId="3" borderId="28" xfId="1" applyFont="1" applyFill="1" applyBorder="1" applyAlignment="1" applyProtection="1">
      <alignment horizontal="center" vertical="center"/>
      <protection locked="0" hidden="1"/>
    </xf>
    <xf numFmtId="0" fontId="10" fillId="3" borderId="27" xfId="1" applyFont="1" applyFill="1" applyBorder="1" applyAlignment="1" applyProtection="1">
      <alignment horizontal="center" vertical="center"/>
      <protection locked="0" hidden="1"/>
    </xf>
    <xf numFmtId="0" fontId="11" fillId="3" borderId="2" xfId="1" applyFont="1" applyFill="1" applyBorder="1" applyAlignment="1" applyProtection="1">
      <alignment horizontal="center" vertical="center"/>
      <protection hidden="1"/>
    </xf>
    <xf numFmtId="0" fontId="11" fillId="3" borderId="1" xfId="1" applyFont="1" applyFill="1" applyBorder="1" applyAlignment="1" applyProtection="1">
      <alignment horizontal="center" vertical="center"/>
      <protection hidden="1"/>
    </xf>
    <xf numFmtId="0" fontId="11" fillId="3" borderId="21" xfId="1" applyFont="1" applyFill="1" applyBorder="1" applyAlignment="1" applyProtection="1">
      <alignment horizontal="center" vertical="center"/>
      <protection hidden="1"/>
    </xf>
    <xf numFmtId="164" fontId="18" fillId="3" borderId="12" xfId="1" quotePrefix="1" applyNumberFormat="1" applyFont="1" applyFill="1" applyBorder="1" applyAlignment="1" applyProtection="1">
      <alignment horizontal="center" vertical="center"/>
      <protection hidden="1"/>
    </xf>
    <xf numFmtId="164" fontId="18" fillId="3" borderId="13" xfId="1" applyNumberFormat="1" applyFont="1" applyFill="1" applyBorder="1" applyAlignment="1" applyProtection="1">
      <alignment horizontal="center" vertical="center"/>
      <protection hidden="1"/>
    </xf>
    <xf numFmtId="164" fontId="18" fillId="3" borderId="14" xfId="1" applyNumberFormat="1" applyFont="1" applyFill="1" applyBorder="1" applyAlignment="1" applyProtection="1">
      <alignment horizontal="center" vertical="center"/>
      <protection hidden="1"/>
    </xf>
    <xf numFmtId="0" fontId="11" fillId="3" borderId="16" xfId="1" applyFont="1" applyFill="1" applyBorder="1" applyAlignment="1" applyProtection="1">
      <alignment horizontal="center" vertical="center"/>
      <protection hidden="1"/>
    </xf>
    <xf numFmtId="0" fontId="11" fillId="3" borderId="0" xfId="1" applyFont="1" applyFill="1" applyAlignment="1" applyProtection="1">
      <alignment horizontal="center" vertical="center"/>
      <protection hidden="1"/>
    </xf>
    <xf numFmtId="0" fontId="18" fillId="3" borderId="12" xfId="1" quotePrefix="1" applyFont="1" applyFill="1" applyBorder="1" applyAlignment="1" applyProtection="1">
      <alignment horizontal="center" vertical="center"/>
      <protection hidden="1"/>
    </xf>
    <xf numFmtId="0" fontId="18" fillId="3" borderId="13" xfId="1" applyFont="1" applyFill="1" applyBorder="1" applyAlignment="1" applyProtection="1">
      <alignment horizontal="center" vertical="center"/>
      <protection hidden="1"/>
    </xf>
    <xf numFmtId="0" fontId="18" fillId="3" borderId="14" xfId="1" applyFont="1" applyFill="1" applyBorder="1" applyAlignment="1" applyProtection="1">
      <alignment horizontal="center" vertical="center"/>
      <protection hidden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3.emf"/><Relationship Id="rId5" Type="http://schemas.openxmlformats.org/officeDocument/2006/relationships/image" Target="../media/image22.emf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5.emf"/><Relationship Id="rId5" Type="http://schemas.openxmlformats.org/officeDocument/2006/relationships/image" Target="../media/image24.emf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6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6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6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6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7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7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1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2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3.png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2.png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7" Type="http://schemas.openxmlformats.org/officeDocument/2006/relationships/image" Target="../media/image10.emf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7" Type="http://schemas.openxmlformats.org/officeDocument/2006/relationships/image" Target="../media/image14.emf"/><Relationship Id="rId2" Type="http://schemas.openxmlformats.org/officeDocument/2006/relationships/image" Target="../media/image11.png"/><Relationship Id="rId1" Type="http://schemas.openxmlformats.org/officeDocument/2006/relationships/image" Target="../media/image2.png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1.png"/><Relationship Id="rId1" Type="http://schemas.openxmlformats.org/officeDocument/2006/relationships/image" Target="../media/image2.png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1</xdr:row>
      <xdr:rowOff>66675</xdr:rowOff>
    </xdr:from>
    <xdr:to>
      <xdr:col>2</xdr:col>
      <xdr:colOff>752475</xdr:colOff>
      <xdr:row>4</xdr:row>
      <xdr:rowOff>152400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295275"/>
          <a:ext cx="2152649" cy="771525"/>
        </a:xfrm>
        <a:prstGeom prst="rect">
          <a:avLst/>
        </a:prstGeom>
      </xdr:spPr>
    </xdr:pic>
    <xdr:clientData/>
  </xdr:twoCellAnchor>
  <xdr:oneCellAnchor>
    <xdr:from>
      <xdr:col>0</xdr:col>
      <xdr:colOff>219076</xdr:colOff>
      <xdr:row>13</xdr:row>
      <xdr:rowOff>85725</xdr:rowOff>
    </xdr:from>
    <xdr:ext cx="2152649" cy="77152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314325"/>
          <a:ext cx="2152649" cy="7715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2440656</xdr:colOff>
      <xdr:row>5</xdr:row>
      <xdr:rowOff>156115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1</xdr:row>
      <xdr:rowOff>104775</xdr:rowOff>
    </xdr:from>
    <xdr:to>
      <xdr:col>3</xdr:col>
      <xdr:colOff>977173</xdr:colOff>
      <xdr:row>10</xdr:row>
      <xdr:rowOff>133350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2350" y="276225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66675</xdr:rowOff>
    </xdr:from>
    <xdr:to>
      <xdr:col>5</xdr:col>
      <xdr:colOff>1</xdr:colOff>
      <xdr:row>11</xdr:row>
      <xdr:rowOff>76201</xdr:rowOff>
    </xdr:to>
    <xdr:pic>
      <xdr:nvPicPr>
        <xdr:cNvPr id="16" name="Imagem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382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65225</xdr:colOff>
      <xdr:row>66</xdr:row>
      <xdr:rowOff>114300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7C099C5-DAEC-4BC5-BD74-1C95EDA9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2011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57150</xdr:rowOff>
    </xdr:from>
    <xdr:to>
      <xdr:col>5</xdr:col>
      <xdr:colOff>55508</xdr:colOff>
      <xdr:row>89</xdr:row>
      <xdr:rowOff>9525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317B58BC-A50E-4597-975E-CC8FBF74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5825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2431131</xdr:colOff>
      <xdr:row>6</xdr:row>
      <xdr:rowOff>3715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2</xdr:row>
      <xdr:rowOff>0</xdr:rowOff>
    </xdr:from>
    <xdr:to>
      <xdr:col>3</xdr:col>
      <xdr:colOff>967648</xdr:colOff>
      <xdr:row>11</xdr:row>
      <xdr:rowOff>38100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52825" y="342900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7</xdr:row>
      <xdr:rowOff>76200</xdr:rowOff>
    </xdr:from>
    <xdr:to>
      <xdr:col>5</xdr:col>
      <xdr:colOff>28576</xdr:colOff>
      <xdr:row>11</xdr:row>
      <xdr:rowOff>85726</xdr:rowOff>
    </xdr:to>
    <xdr:pic>
      <xdr:nvPicPr>
        <xdr:cNvPr id="19" name="Imagem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65225</xdr:colOff>
      <xdr:row>67</xdr:row>
      <xdr:rowOff>38100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E0EECE8-41DE-415C-9546-B7A82735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0393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142875</xdr:rowOff>
    </xdr:from>
    <xdr:to>
      <xdr:col>5</xdr:col>
      <xdr:colOff>55508</xdr:colOff>
      <xdr:row>89</xdr:row>
      <xdr:rowOff>95250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B3486A5-8C88-44F4-9DE2-9E6FFA89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4207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2440656</xdr:colOff>
      <xdr:row>6</xdr:row>
      <xdr:rowOff>3715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1</xdr:row>
      <xdr:rowOff>161925</xdr:rowOff>
    </xdr:from>
    <xdr:to>
      <xdr:col>3</xdr:col>
      <xdr:colOff>958123</xdr:colOff>
      <xdr:row>11</xdr:row>
      <xdr:rowOff>28575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333375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76200</xdr:rowOff>
    </xdr:from>
    <xdr:to>
      <xdr:col>5</xdr:col>
      <xdr:colOff>1</xdr:colOff>
      <xdr:row>11</xdr:row>
      <xdr:rowOff>85726</xdr:rowOff>
    </xdr:to>
    <xdr:pic>
      <xdr:nvPicPr>
        <xdr:cNvPr id="19" name="Imagem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65225</xdr:colOff>
      <xdr:row>66</xdr:row>
      <xdr:rowOff>114300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76A30C5-6089-4D9C-A29E-E74B1435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8201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57150</xdr:rowOff>
    </xdr:from>
    <xdr:to>
      <xdr:col>5</xdr:col>
      <xdr:colOff>55508</xdr:colOff>
      <xdr:row>89</xdr:row>
      <xdr:rowOff>9525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2084927-34AE-488E-BEBC-37963340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2015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2431131</xdr:colOff>
      <xdr:row>6</xdr:row>
      <xdr:rowOff>3715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2</xdr:row>
      <xdr:rowOff>0</xdr:rowOff>
    </xdr:from>
    <xdr:to>
      <xdr:col>3</xdr:col>
      <xdr:colOff>948598</xdr:colOff>
      <xdr:row>11</xdr:row>
      <xdr:rowOff>38100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33775" y="342900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6" name="Imagem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180975</xdr:rowOff>
    </xdr:from>
    <xdr:to>
      <xdr:col>5</xdr:col>
      <xdr:colOff>57150</xdr:colOff>
      <xdr:row>65</xdr:row>
      <xdr:rowOff>2754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864D4CC8-6881-4830-A955-DF6542164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239125"/>
          <a:ext cx="7448550" cy="3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65</xdr:row>
      <xdr:rowOff>131200</xdr:rowOff>
    </xdr:from>
    <xdr:to>
      <xdr:col>5</xdr:col>
      <xdr:colOff>66674</xdr:colOff>
      <xdr:row>91</xdr:row>
      <xdr:rowOff>65788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00A32E5-5308-4CDF-94D7-765A4885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951725"/>
          <a:ext cx="7448549" cy="414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2440656</xdr:colOff>
      <xdr:row>5</xdr:row>
      <xdr:rowOff>156115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2</xdr:row>
      <xdr:rowOff>1</xdr:rowOff>
    </xdr:from>
    <xdr:to>
      <xdr:col>3</xdr:col>
      <xdr:colOff>948598</xdr:colOff>
      <xdr:row>11</xdr:row>
      <xdr:rowOff>38101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33775" y="342901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6" name="Imagem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161925</xdr:rowOff>
    </xdr:from>
    <xdr:to>
      <xdr:col>5</xdr:col>
      <xdr:colOff>38933</xdr:colOff>
      <xdr:row>65</xdr:row>
      <xdr:rowOff>123825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CD529E1-BD0F-4CF4-A17A-E1E7C30F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410575"/>
          <a:ext cx="7430333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66</xdr:row>
      <xdr:rowOff>133350</xdr:rowOff>
    </xdr:from>
    <xdr:to>
      <xdr:col>5</xdr:col>
      <xdr:colOff>22372</xdr:colOff>
      <xdr:row>90</xdr:row>
      <xdr:rowOff>9525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213D3B6-9379-4D57-B8E8-0AC113A2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115800"/>
          <a:ext cx="7404247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2440656</xdr:colOff>
      <xdr:row>5</xdr:row>
      <xdr:rowOff>156115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1</xdr:row>
      <xdr:rowOff>142875</xdr:rowOff>
    </xdr:from>
    <xdr:to>
      <xdr:col>3</xdr:col>
      <xdr:colOff>1118250</xdr:colOff>
      <xdr:row>11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5225" y="314325"/>
          <a:ext cx="2261250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104775</xdr:rowOff>
    </xdr:from>
    <xdr:to>
      <xdr:col>5</xdr:col>
      <xdr:colOff>9526</xdr:colOff>
      <xdr:row>11</xdr:row>
      <xdr:rowOff>114301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763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65225</xdr:colOff>
      <xdr:row>70</xdr:row>
      <xdr:rowOff>38100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533A1E9-AE78-469A-9EE6-F748C588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9631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142875</xdr:rowOff>
    </xdr:from>
    <xdr:to>
      <xdr:col>5</xdr:col>
      <xdr:colOff>55508</xdr:colOff>
      <xdr:row>92</xdr:row>
      <xdr:rowOff>95250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648CDDE7-0673-4E2A-8E24-C70AB996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445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2431131</xdr:colOff>
      <xdr:row>5</xdr:row>
      <xdr:rowOff>156115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1</xdr:row>
      <xdr:rowOff>161926</xdr:rowOff>
    </xdr:from>
    <xdr:to>
      <xdr:col>3</xdr:col>
      <xdr:colOff>1099200</xdr:colOff>
      <xdr:row>11</xdr:row>
      <xdr:rowOff>85726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86175" y="333376"/>
          <a:ext cx="2261250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76200</xdr:rowOff>
    </xdr:from>
    <xdr:to>
      <xdr:col>5</xdr:col>
      <xdr:colOff>9526</xdr:colOff>
      <xdr:row>11</xdr:row>
      <xdr:rowOff>85726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65225</xdr:colOff>
      <xdr:row>69</xdr:row>
      <xdr:rowOff>142875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E0E956AC-F471-4C05-96D8-4645A168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916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85725</xdr:rowOff>
    </xdr:from>
    <xdr:to>
      <xdr:col>5</xdr:col>
      <xdr:colOff>55508</xdr:colOff>
      <xdr:row>92</xdr:row>
      <xdr:rowOff>38100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62EAC42-92B3-467A-B69E-F30C8268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7730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2440656</xdr:colOff>
      <xdr:row>5</xdr:row>
      <xdr:rowOff>156115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1028700</xdr:colOff>
      <xdr:row>2</xdr:row>
      <xdr:rowOff>9525</xdr:rowOff>
    </xdr:from>
    <xdr:to>
      <xdr:col>3</xdr:col>
      <xdr:colOff>1108725</xdr:colOff>
      <xdr:row>11</xdr:row>
      <xdr:rowOff>104775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95700" y="352425"/>
          <a:ext cx="2261250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66675</xdr:rowOff>
    </xdr:from>
    <xdr:to>
      <xdr:col>5</xdr:col>
      <xdr:colOff>19051</xdr:colOff>
      <xdr:row>11</xdr:row>
      <xdr:rowOff>76201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2382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65225</xdr:colOff>
      <xdr:row>70</xdr:row>
      <xdr:rowOff>9525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3C94B72-4922-4C3F-9FD8-9B51A22E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916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114300</xdr:rowOff>
    </xdr:from>
    <xdr:to>
      <xdr:col>5</xdr:col>
      <xdr:colOff>55508</xdr:colOff>
      <xdr:row>92</xdr:row>
      <xdr:rowOff>66675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969C755-ADDD-4F3F-834F-8AAAAF7C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7730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2431131</xdr:colOff>
      <xdr:row>6</xdr:row>
      <xdr:rowOff>3715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1</xdr:row>
      <xdr:rowOff>123825</xdr:rowOff>
    </xdr:from>
    <xdr:to>
      <xdr:col>3</xdr:col>
      <xdr:colOff>1099200</xdr:colOff>
      <xdr:row>11</xdr:row>
      <xdr:rowOff>47625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86175" y="295275"/>
          <a:ext cx="2261250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7</xdr:row>
      <xdr:rowOff>76200</xdr:rowOff>
    </xdr:from>
    <xdr:to>
      <xdr:col>4</xdr:col>
      <xdr:colOff>838201</xdr:colOff>
      <xdr:row>11</xdr:row>
      <xdr:rowOff>85726</xdr:rowOff>
    </xdr:to>
    <xdr:pic>
      <xdr:nvPicPr>
        <xdr:cNvPr id="9" name="Imagem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65225</xdr:colOff>
      <xdr:row>69</xdr:row>
      <xdr:rowOff>142875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98B73B0-2A4D-482B-B502-5C9F609C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91650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85725</xdr:rowOff>
    </xdr:from>
    <xdr:to>
      <xdr:col>5</xdr:col>
      <xdr:colOff>55508</xdr:colOff>
      <xdr:row>92</xdr:row>
      <xdr:rowOff>38100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1B6CE1C-994A-4437-9978-ED2ED8E9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773025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2421606</xdr:colOff>
      <xdr:row>5</xdr:row>
      <xdr:rowOff>146590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8097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1200150</xdr:colOff>
      <xdr:row>1</xdr:row>
      <xdr:rowOff>9525</xdr:rowOff>
    </xdr:from>
    <xdr:to>
      <xdr:col>3</xdr:col>
      <xdr:colOff>847725</xdr:colOff>
      <xdr:row>11</xdr:row>
      <xdr:rowOff>84884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80975"/>
          <a:ext cx="1828800" cy="186605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46</xdr:row>
      <xdr:rowOff>180975</xdr:rowOff>
    </xdr:from>
    <xdr:to>
      <xdr:col>5</xdr:col>
      <xdr:colOff>47625</xdr:colOff>
      <xdr:row>78</xdr:row>
      <xdr:rowOff>127111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BBD476C-997C-43E2-85D7-1FDBC6A9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810625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104775</xdr:rowOff>
    </xdr:from>
    <xdr:to>
      <xdr:col>5</xdr:col>
      <xdr:colOff>19050</xdr:colOff>
      <xdr:row>106</xdr:row>
      <xdr:rowOff>80842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D7797E3-CE1E-4618-986F-A0D2489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20825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15335</xdr:rowOff>
    </xdr:from>
    <xdr:to>
      <xdr:col>1</xdr:col>
      <xdr:colOff>2431131</xdr:colOff>
      <xdr:row>5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8678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1</xdr:row>
      <xdr:rowOff>142875</xdr:rowOff>
    </xdr:from>
    <xdr:to>
      <xdr:col>3</xdr:col>
      <xdr:colOff>1044746</xdr:colOff>
      <xdr:row>10</xdr:row>
      <xdr:rowOff>114300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2350" y="314325"/>
          <a:ext cx="2330621" cy="1600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7</xdr:row>
      <xdr:rowOff>257175</xdr:rowOff>
    </xdr:from>
    <xdr:to>
      <xdr:col>4</xdr:col>
      <xdr:colOff>733425</xdr:colOff>
      <xdr:row>11</xdr:row>
      <xdr:rowOff>85725</xdr:rowOff>
    </xdr:to>
    <xdr:pic>
      <xdr:nvPicPr>
        <xdr:cNvPr id="16" name="Imagem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42875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</xdr:colOff>
      <xdr:row>52</xdr:row>
      <xdr:rowOff>104775</xdr:rowOff>
    </xdr:from>
    <xdr:to>
      <xdr:col>5</xdr:col>
      <xdr:colOff>81308</xdr:colOff>
      <xdr:row>82</xdr:row>
      <xdr:rowOff>28576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6423906-CED1-453B-8C45-5EBA0BAB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35" y="9867900"/>
          <a:ext cx="7471348" cy="478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</xdr:colOff>
      <xdr:row>82</xdr:row>
      <xdr:rowOff>156482</xdr:rowOff>
    </xdr:from>
    <xdr:to>
      <xdr:col>5</xdr:col>
      <xdr:colOff>56223</xdr:colOff>
      <xdr:row>121</xdr:row>
      <xdr:rowOff>114300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7D4B452-DB4B-48F2-A149-07FE69F3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46" y="14777357"/>
          <a:ext cx="7425852" cy="627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2421606</xdr:colOff>
      <xdr:row>5</xdr:row>
      <xdr:rowOff>156115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1238250</xdr:colOff>
      <xdr:row>0</xdr:row>
      <xdr:rowOff>152400</xdr:rowOff>
    </xdr:from>
    <xdr:to>
      <xdr:col>3</xdr:col>
      <xdr:colOff>885825</xdr:colOff>
      <xdr:row>11</xdr:row>
      <xdr:rowOff>56309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52400"/>
          <a:ext cx="1828800" cy="1866059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66675</xdr:rowOff>
    </xdr:from>
    <xdr:to>
      <xdr:col>5</xdr:col>
      <xdr:colOff>19051</xdr:colOff>
      <xdr:row>11</xdr:row>
      <xdr:rowOff>76201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2382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57150</xdr:colOff>
      <xdr:row>78</xdr:row>
      <xdr:rowOff>136636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E54B764-8720-46D6-A384-C9F9C0B6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848725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79</xdr:row>
      <xdr:rowOff>114300</xdr:rowOff>
    </xdr:from>
    <xdr:to>
      <xdr:col>5</xdr:col>
      <xdr:colOff>28575</xdr:colOff>
      <xdr:row>106</xdr:row>
      <xdr:rowOff>90367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6EB6473-4242-4753-8530-B7EBDCD0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58925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2412081</xdr:colOff>
      <xdr:row>6</xdr:row>
      <xdr:rowOff>3715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1</xdr:row>
      <xdr:rowOff>57150</xdr:rowOff>
    </xdr:from>
    <xdr:to>
      <xdr:col>3</xdr:col>
      <xdr:colOff>909257</xdr:colOff>
      <xdr:row>11</xdr:row>
      <xdr:rowOff>95250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28600"/>
          <a:ext cx="1957007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76200</xdr:rowOff>
    </xdr:from>
    <xdr:to>
      <xdr:col>5</xdr:col>
      <xdr:colOff>9526</xdr:colOff>
      <xdr:row>11</xdr:row>
      <xdr:rowOff>85726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57150</xdr:colOff>
      <xdr:row>78</xdr:row>
      <xdr:rowOff>136636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A5F2635-2EE1-4AC3-B8BD-0C993C57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820150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79</xdr:row>
      <xdr:rowOff>114300</xdr:rowOff>
    </xdr:from>
    <xdr:to>
      <xdr:col>5</xdr:col>
      <xdr:colOff>28575</xdr:colOff>
      <xdr:row>106</xdr:row>
      <xdr:rowOff>90367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40396A7-D3A7-4FFA-A774-B857902B2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30350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2431131</xdr:colOff>
      <xdr:row>6</xdr:row>
      <xdr:rowOff>3715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169521</xdr:rowOff>
    </xdr:from>
    <xdr:to>
      <xdr:col>3</xdr:col>
      <xdr:colOff>1047750</xdr:colOff>
      <xdr:row>11</xdr:row>
      <xdr:rowOff>102317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169521"/>
          <a:ext cx="1819274" cy="189494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5</xdr:col>
      <xdr:colOff>57150</xdr:colOff>
      <xdr:row>78</xdr:row>
      <xdr:rowOff>108061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7446E13-D8A7-489C-867F-A4A001AB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820150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79</xdr:row>
      <xdr:rowOff>85725</xdr:rowOff>
    </xdr:from>
    <xdr:to>
      <xdr:col>5</xdr:col>
      <xdr:colOff>28575</xdr:colOff>
      <xdr:row>106</xdr:row>
      <xdr:rowOff>61792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C696701-3949-4577-BB3C-F027938DE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30350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2421606</xdr:colOff>
      <xdr:row>5</xdr:row>
      <xdr:rowOff>156115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1</xdr:row>
      <xdr:rowOff>9415</xdr:rowOff>
    </xdr:from>
    <xdr:to>
      <xdr:col>3</xdr:col>
      <xdr:colOff>1027579</xdr:colOff>
      <xdr:row>11</xdr:row>
      <xdr:rowOff>104775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180865"/>
          <a:ext cx="2399179" cy="1886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66675</xdr:rowOff>
    </xdr:from>
    <xdr:to>
      <xdr:col>5</xdr:col>
      <xdr:colOff>1</xdr:colOff>
      <xdr:row>11</xdr:row>
      <xdr:rowOff>76201</xdr:rowOff>
    </xdr:to>
    <xdr:pic>
      <xdr:nvPicPr>
        <xdr:cNvPr id="12" name="Imagem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382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5</xdr:col>
      <xdr:colOff>57150</xdr:colOff>
      <xdr:row>77</xdr:row>
      <xdr:rowOff>79486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8D3DB89-C0C4-4C3D-A72E-A64F6FE1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629650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78</xdr:row>
      <xdr:rowOff>57150</xdr:rowOff>
    </xdr:from>
    <xdr:to>
      <xdr:col>5</xdr:col>
      <xdr:colOff>28575</xdr:colOff>
      <xdr:row>105</xdr:row>
      <xdr:rowOff>33217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DA17221-3FBF-49B0-930F-797C8CF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039850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2256</xdr:colOff>
      <xdr:row>6</xdr:row>
      <xdr:rowOff>3715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1003414</xdr:colOff>
      <xdr:row>1</xdr:row>
      <xdr:rowOff>114301</xdr:rowOff>
    </xdr:from>
    <xdr:to>
      <xdr:col>3</xdr:col>
      <xdr:colOff>1057275</xdr:colOff>
      <xdr:row>11</xdr:row>
      <xdr:rowOff>155889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414" y="285751"/>
          <a:ext cx="2235086" cy="183228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7</xdr:row>
      <xdr:rowOff>66675</xdr:rowOff>
    </xdr:from>
    <xdr:to>
      <xdr:col>4</xdr:col>
      <xdr:colOff>838201</xdr:colOff>
      <xdr:row>11</xdr:row>
      <xdr:rowOff>76201</xdr:rowOff>
    </xdr:to>
    <xdr:pic>
      <xdr:nvPicPr>
        <xdr:cNvPr id="12" name="Imagem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23825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5</xdr:col>
      <xdr:colOff>57150</xdr:colOff>
      <xdr:row>76</xdr:row>
      <xdr:rowOff>50911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4818931-415F-4810-82A8-BD9601A8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439150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77</xdr:row>
      <xdr:rowOff>28575</xdr:rowOff>
    </xdr:from>
    <xdr:to>
      <xdr:col>5</xdr:col>
      <xdr:colOff>28575</xdr:colOff>
      <xdr:row>104</xdr:row>
      <xdr:rowOff>4642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3BF6DA4-7800-4128-90D1-43D6FA6F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849350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1</xdr:col>
      <xdr:colOff>2421606</xdr:colOff>
      <xdr:row>5</xdr:row>
      <xdr:rowOff>79915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143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7</xdr:row>
      <xdr:rowOff>76200</xdr:rowOff>
    </xdr:from>
    <xdr:to>
      <xdr:col>5</xdr:col>
      <xdr:colOff>1</xdr:colOff>
      <xdr:row>11</xdr:row>
      <xdr:rowOff>85726</xdr:rowOff>
    </xdr:to>
    <xdr:pic>
      <xdr:nvPicPr>
        <xdr:cNvPr id="15" name="Imagem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952501</xdr:colOff>
      <xdr:row>0</xdr:row>
      <xdr:rowOff>74426</xdr:rowOff>
    </xdr:from>
    <xdr:to>
      <xdr:col>3</xdr:col>
      <xdr:colOff>769046</xdr:colOff>
      <xdr:row>11</xdr:row>
      <xdr:rowOff>123825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1" y="74426"/>
          <a:ext cx="1997770" cy="20115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5</xdr:col>
      <xdr:colOff>57150</xdr:colOff>
      <xdr:row>76</xdr:row>
      <xdr:rowOff>50911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72ECBF5-0CB0-4CFD-9580-7D797482A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439150"/>
          <a:ext cx="7448550" cy="527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77</xdr:row>
      <xdr:rowOff>28575</xdr:rowOff>
    </xdr:from>
    <xdr:to>
      <xdr:col>5</xdr:col>
      <xdr:colOff>28575</xdr:colOff>
      <xdr:row>104</xdr:row>
      <xdr:rowOff>4642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2BEC05F-E0FE-43A3-8357-DAD11855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849350"/>
          <a:ext cx="7410450" cy="434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2440656</xdr:colOff>
      <xdr:row>5</xdr:row>
      <xdr:rowOff>146590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8097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1</xdr:row>
      <xdr:rowOff>104775</xdr:rowOff>
    </xdr:from>
    <xdr:to>
      <xdr:col>3</xdr:col>
      <xdr:colOff>997121</xdr:colOff>
      <xdr:row>10</xdr:row>
      <xdr:rowOff>76200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14725" y="276225"/>
          <a:ext cx="2330621" cy="16002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7</xdr:row>
      <xdr:rowOff>161925</xdr:rowOff>
    </xdr:from>
    <xdr:to>
      <xdr:col>4</xdr:col>
      <xdr:colOff>790575</xdr:colOff>
      <xdr:row>11</xdr:row>
      <xdr:rowOff>85725</xdr:rowOff>
    </xdr:to>
    <xdr:pic>
      <xdr:nvPicPr>
        <xdr:cNvPr id="14" name="Imagem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3335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5</xdr:col>
      <xdr:colOff>79948</xdr:colOff>
      <xdr:row>82</xdr:row>
      <xdr:rowOff>85726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E99EB8F4-F169-464E-9C17-24564B48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915525"/>
          <a:ext cx="7471348" cy="478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20411</xdr:colOff>
      <xdr:row>83</xdr:row>
      <xdr:rowOff>51707</xdr:rowOff>
    </xdr:from>
    <xdr:to>
      <xdr:col>5</xdr:col>
      <xdr:colOff>54863</xdr:colOff>
      <xdr:row>122</xdr:row>
      <xdr:rowOff>9525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A274F62-66A6-46B4-A217-3606A5E6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86" y="14824982"/>
          <a:ext cx="7425852" cy="627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2421606</xdr:colOff>
      <xdr:row>6</xdr:row>
      <xdr:rowOff>3715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123825</xdr:rowOff>
    </xdr:from>
    <xdr:to>
      <xdr:col>3</xdr:col>
      <xdr:colOff>987596</xdr:colOff>
      <xdr:row>10</xdr:row>
      <xdr:rowOff>95250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05200" y="295275"/>
          <a:ext cx="2330621" cy="16002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5" name="Imagem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79948</xdr:colOff>
      <xdr:row>79</xdr:row>
      <xdr:rowOff>57151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83EE51B-A01B-4843-914F-842F229C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91650"/>
          <a:ext cx="7471348" cy="478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20411</xdr:colOff>
      <xdr:row>80</xdr:row>
      <xdr:rowOff>23132</xdr:rowOff>
    </xdr:from>
    <xdr:to>
      <xdr:col>5</xdr:col>
      <xdr:colOff>54863</xdr:colOff>
      <xdr:row>118</xdr:row>
      <xdr:rowOff>142875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A4C760B-3212-4A9E-8D85-259D67E1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86" y="14301107"/>
          <a:ext cx="7425852" cy="627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2421606</xdr:colOff>
      <xdr:row>6</xdr:row>
      <xdr:rowOff>3715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819150</xdr:colOff>
      <xdr:row>0</xdr:row>
      <xdr:rowOff>95250</xdr:rowOff>
    </xdr:from>
    <xdr:to>
      <xdr:col>3</xdr:col>
      <xdr:colOff>944259</xdr:colOff>
      <xdr:row>11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86150" y="95250"/>
          <a:ext cx="2306334" cy="18954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76200</xdr:rowOff>
    </xdr:from>
    <xdr:to>
      <xdr:col>5</xdr:col>
      <xdr:colOff>19051</xdr:colOff>
      <xdr:row>11</xdr:row>
      <xdr:rowOff>85726</xdr:rowOff>
    </xdr:to>
    <xdr:pic>
      <xdr:nvPicPr>
        <xdr:cNvPr id="10" name="Imagem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200026</xdr:colOff>
      <xdr:row>55</xdr:row>
      <xdr:rowOff>0</xdr:rowOff>
    </xdr:from>
    <xdr:to>
      <xdr:col>5</xdr:col>
      <xdr:colOff>61465</xdr:colOff>
      <xdr:row>84</xdr:row>
      <xdr:rowOff>133350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577920B-47DE-4704-AB71-26D67828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0344150"/>
          <a:ext cx="7471914" cy="488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85</xdr:row>
      <xdr:rowOff>152399</xdr:rowOff>
    </xdr:from>
    <xdr:to>
      <xdr:col>3</xdr:col>
      <xdr:colOff>114300</xdr:colOff>
      <xdr:row>101</xdr:row>
      <xdr:rowOff>89495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D2D034D-9AAD-4C29-9E0A-A5155CF0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411449"/>
          <a:ext cx="4762500" cy="2527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85</xdr:row>
      <xdr:rowOff>152400</xdr:rowOff>
    </xdr:from>
    <xdr:to>
      <xdr:col>5</xdr:col>
      <xdr:colOff>1</xdr:colOff>
      <xdr:row>101</xdr:row>
      <xdr:rowOff>85725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9AC2ED6-6045-44BA-BB0C-E03F7E6E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5411450"/>
          <a:ext cx="2724151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2</xdr:col>
      <xdr:colOff>2256</xdr:colOff>
      <xdr:row>5</xdr:row>
      <xdr:rowOff>146590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8097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1</xdr:row>
      <xdr:rowOff>19050</xdr:rowOff>
    </xdr:from>
    <xdr:to>
      <xdr:col>3</xdr:col>
      <xdr:colOff>870159</xdr:colOff>
      <xdr:row>11</xdr:row>
      <xdr:rowOff>38100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7125" y="190500"/>
          <a:ext cx="2051259" cy="18097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7</xdr:row>
      <xdr:rowOff>76200</xdr:rowOff>
    </xdr:from>
    <xdr:to>
      <xdr:col>4</xdr:col>
      <xdr:colOff>838201</xdr:colOff>
      <xdr:row>11</xdr:row>
      <xdr:rowOff>85726</xdr:rowOff>
    </xdr:to>
    <xdr:pic>
      <xdr:nvPicPr>
        <xdr:cNvPr id="12" name="Imagem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24777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54</xdr:row>
      <xdr:rowOff>0</xdr:rowOff>
    </xdr:from>
    <xdr:to>
      <xdr:col>5</xdr:col>
      <xdr:colOff>47625</xdr:colOff>
      <xdr:row>75</xdr:row>
      <xdr:rowOff>57269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0AA5549-15B7-40EB-8EB3-E4DB9633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125075"/>
          <a:ext cx="7458075" cy="345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3</xdr:col>
      <xdr:colOff>219075</xdr:colOff>
      <xdr:row>93</xdr:row>
      <xdr:rowOff>68477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3AA75127-653F-428B-8131-D59AB4CC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19075" y="13677900"/>
          <a:ext cx="4848225" cy="282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76</xdr:row>
      <xdr:rowOff>0</xdr:rowOff>
    </xdr:from>
    <xdr:to>
      <xdr:col>5</xdr:col>
      <xdr:colOff>0</xdr:colOff>
      <xdr:row>93</xdr:row>
      <xdr:rowOff>63395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C8DD0EEF-BF43-4024-8E5C-422F4AAC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3687425"/>
          <a:ext cx="2600325" cy="281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2431131</xdr:colOff>
      <xdr:row>6</xdr:row>
      <xdr:rowOff>3715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1</xdr:row>
      <xdr:rowOff>19050</xdr:rowOff>
    </xdr:from>
    <xdr:to>
      <xdr:col>3</xdr:col>
      <xdr:colOff>908259</xdr:colOff>
      <xdr:row>11</xdr:row>
      <xdr:rowOff>38100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5225" y="190500"/>
          <a:ext cx="2051259" cy="18097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4" name="Imagem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75</xdr:row>
      <xdr:rowOff>9525</xdr:rowOff>
    </xdr:from>
    <xdr:to>
      <xdr:col>5</xdr:col>
      <xdr:colOff>47625</xdr:colOff>
      <xdr:row>106</xdr:row>
      <xdr:rowOff>111615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721C5E06-CB7E-44F0-8777-2A6B54F2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506450"/>
          <a:ext cx="7448550" cy="512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123825</xdr:rowOff>
    </xdr:from>
    <xdr:to>
      <xdr:col>5</xdr:col>
      <xdr:colOff>66675</xdr:colOff>
      <xdr:row>74</xdr:row>
      <xdr:rowOff>13498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96C99394-5385-4C8C-AFD3-6EA1CEAC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896475"/>
          <a:ext cx="7458075" cy="3452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2431131</xdr:colOff>
      <xdr:row>5</xdr:row>
      <xdr:rowOff>156115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90500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</xdr:row>
      <xdr:rowOff>85725</xdr:rowOff>
    </xdr:from>
    <xdr:to>
      <xdr:col>3</xdr:col>
      <xdr:colOff>986698</xdr:colOff>
      <xdr:row>10</xdr:row>
      <xdr:rowOff>114300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71875" y="257175"/>
          <a:ext cx="2263048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95250</xdr:rowOff>
    </xdr:from>
    <xdr:to>
      <xdr:col>5</xdr:col>
      <xdr:colOff>19051</xdr:colOff>
      <xdr:row>11</xdr:row>
      <xdr:rowOff>104776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266825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69</xdr:row>
      <xdr:rowOff>114300</xdr:rowOff>
    </xdr:from>
    <xdr:to>
      <xdr:col>5</xdr:col>
      <xdr:colOff>17678</xdr:colOff>
      <xdr:row>90</xdr:row>
      <xdr:rowOff>104775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D4509A2-55DB-47CD-8964-1B04E71C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582525"/>
          <a:ext cx="7437653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46</xdr:row>
      <xdr:rowOff>142875</xdr:rowOff>
    </xdr:from>
    <xdr:to>
      <xdr:col>5</xdr:col>
      <xdr:colOff>47625</xdr:colOff>
      <xdr:row>68</xdr:row>
      <xdr:rowOff>122967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540AF0F-9D91-4AA8-86BF-72026759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72525"/>
          <a:ext cx="7467600" cy="3656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2440656</xdr:colOff>
      <xdr:row>6</xdr:row>
      <xdr:rowOff>3715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200025"/>
          <a:ext cx="2412081" cy="813340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</xdr:row>
      <xdr:rowOff>123825</xdr:rowOff>
    </xdr:from>
    <xdr:to>
      <xdr:col>3</xdr:col>
      <xdr:colOff>1015834</xdr:colOff>
      <xdr:row>10</xdr:row>
      <xdr:rowOff>152400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295275"/>
          <a:ext cx="2254084" cy="165735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</xdr:row>
      <xdr:rowOff>85725</xdr:rowOff>
    </xdr:from>
    <xdr:to>
      <xdr:col>5</xdr:col>
      <xdr:colOff>9526</xdr:colOff>
      <xdr:row>11</xdr:row>
      <xdr:rowOff>95251</xdr:rowOff>
    </xdr:to>
    <xdr:pic>
      <xdr:nvPicPr>
        <xdr:cNvPr id="16" name="Imagem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257300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46</xdr:row>
      <xdr:rowOff>123825</xdr:rowOff>
    </xdr:from>
    <xdr:to>
      <xdr:col>5</xdr:col>
      <xdr:colOff>55700</xdr:colOff>
      <xdr:row>66</xdr:row>
      <xdr:rowOff>47625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FB54C7D-ED15-4D86-AABA-4B907FAF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753475"/>
          <a:ext cx="7456625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66</xdr:row>
      <xdr:rowOff>152400</xdr:rowOff>
    </xdr:from>
    <xdr:to>
      <xdr:col>5</xdr:col>
      <xdr:colOff>52333</xdr:colOff>
      <xdr:row>88</xdr:row>
      <xdr:rowOff>104775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BF2EA4DA-923D-497A-9E80-5DEF02AD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134850"/>
          <a:ext cx="7446908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LI1981"/>
  <sheetViews>
    <sheetView showGridLines="0" showRowColHeaders="0" showZeros="0" tabSelected="1" zoomScale="145" zoomScaleNormal="145" workbookViewId="0"/>
  </sheetViews>
  <sheetFormatPr defaultRowHeight="15" x14ac:dyDescent="0.25"/>
  <cols>
    <col min="1" max="1" width="3.7109375" style="165" customWidth="1"/>
    <col min="2" max="2" width="20.7109375" style="165" customWidth="1"/>
    <col min="3" max="3" width="14.140625" style="175" customWidth="1"/>
    <col min="4" max="4" width="3.7109375" style="175" customWidth="1"/>
    <col min="5" max="5" width="14.140625" style="175" customWidth="1"/>
    <col min="6" max="6" width="3.7109375" style="175" customWidth="1"/>
    <col min="7" max="7" width="14.140625" style="175" customWidth="1"/>
    <col min="8" max="8" width="3.7109375" style="175" customWidth="1"/>
    <col min="9" max="9" width="14.140625" style="175" customWidth="1"/>
    <col min="10" max="10" width="3.7109375" style="175" customWidth="1"/>
    <col min="11" max="11" width="14.140625" style="175" customWidth="1"/>
    <col min="12" max="12" width="3.7109375" style="175" customWidth="1"/>
    <col min="13" max="13" width="14.140625" style="175" customWidth="1"/>
    <col min="14" max="14" width="3.7109375" style="175" customWidth="1"/>
    <col min="15" max="15" width="14.140625" style="175" customWidth="1"/>
    <col min="16" max="16" width="3.7109375" style="175" customWidth="1"/>
    <col min="17" max="17" width="3.28515625" style="166" customWidth="1"/>
    <col min="18" max="18" width="20.7109375" style="167" customWidth="1"/>
    <col min="19" max="19" width="11.7109375" style="167" customWidth="1"/>
    <col min="20" max="21" width="9.140625" style="167"/>
    <col min="22" max="22" width="3.7109375" style="167" customWidth="1"/>
    <col min="23" max="23" width="9.140625" style="167"/>
    <col min="24" max="24" width="10.7109375" style="167" customWidth="1"/>
    <col min="25" max="25" width="9.140625" style="167" customWidth="1"/>
    <col min="26" max="26" width="3.7109375" style="167" customWidth="1"/>
    <col min="27" max="27" width="11.28515625" style="167" customWidth="1"/>
    <col min="28" max="28" width="9.140625" style="167"/>
    <col min="29" max="29" width="3.7109375" style="167" customWidth="1"/>
    <col min="30" max="30" width="18" style="167" customWidth="1"/>
    <col min="31" max="31" width="3.7109375" style="167" customWidth="1"/>
    <col min="32" max="32" width="2.28515625" style="167" customWidth="1"/>
    <col min="33" max="36" width="9.140625" style="167"/>
    <col min="37" max="37" width="9.140625" style="168"/>
    <col min="38" max="38" width="19.140625" style="169" customWidth="1"/>
    <col min="39" max="42" width="10.28515625" style="169" customWidth="1"/>
    <col min="43" max="43" width="10.28515625" style="170" customWidth="1"/>
    <col min="44" max="44" width="10.28515625" style="171" customWidth="1"/>
    <col min="45" max="50" width="9.140625" style="172"/>
    <col min="51" max="317" width="9.140625" style="167"/>
    <col min="318" max="318" width="9.140625" style="168"/>
    <col min="319" max="319" width="15.5703125" style="179" customWidth="1"/>
    <col min="320" max="16384" width="9.140625" style="167"/>
  </cols>
  <sheetData>
    <row r="1" spans="1:43" ht="18" customHeight="1" thickBot="1" x14ac:dyDescent="0.3">
      <c r="A1" s="184"/>
      <c r="B1" s="185"/>
      <c r="C1" s="186"/>
      <c r="D1" s="186"/>
      <c r="E1" s="186"/>
      <c r="F1" s="186"/>
      <c r="G1" s="187"/>
      <c r="H1" s="187"/>
      <c r="I1" s="187"/>
      <c r="J1" s="187"/>
      <c r="K1" s="188"/>
      <c r="L1" s="188"/>
      <c r="M1" s="188"/>
      <c r="N1" s="188"/>
      <c r="O1" s="188"/>
      <c r="P1" s="186"/>
      <c r="Q1" s="189"/>
      <c r="AF1" s="166"/>
    </row>
    <row r="2" spans="1:43" ht="18" customHeight="1" x14ac:dyDescent="0.25">
      <c r="A2" s="184"/>
      <c r="B2" s="190">
        <v>1</v>
      </c>
      <c r="C2" s="185"/>
      <c r="D2" s="244" t="s">
        <v>171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6"/>
      <c r="Q2" s="189"/>
      <c r="AF2" s="165"/>
    </row>
    <row r="3" spans="1:43" ht="18" customHeight="1" x14ac:dyDescent="0.25">
      <c r="A3" s="184"/>
      <c r="B3" s="191">
        <f ca="1">LG1981</f>
        <v>1</v>
      </c>
      <c r="C3" s="185"/>
      <c r="D3" s="247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9"/>
      <c r="Q3" s="189"/>
      <c r="AF3" s="165"/>
      <c r="AL3" s="169" t="s">
        <v>0</v>
      </c>
      <c r="AM3" s="169" t="s">
        <v>1</v>
      </c>
      <c r="AN3" s="169" t="s">
        <v>2</v>
      </c>
    </row>
    <row r="4" spans="1:43" ht="18" customHeight="1" x14ac:dyDescent="0.25">
      <c r="A4" s="184"/>
      <c r="B4" s="192"/>
      <c r="C4" s="184"/>
      <c r="D4" s="247" t="s">
        <v>270</v>
      </c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9"/>
      <c r="Q4" s="189"/>
      <c r="AF4" s="165"/>
      <c r="AL4" s="173" t="s">
        <v>3</v>
      </c>
      <c r="AM4" s="173" t="s">
        <v>4</v>
      </c>
      <c r="AN4" s="173" t="s">
        <v>5</v>
      </c>
      <c r="AO4" s="173" t="s">
        <v>6</v>
      </c>
      <c r="AP4" s="173"/>
      <c r="AQ4" s="174"/>
    </row>
    <row r="5" spans="1:43" ht="18" customHeight="1" thickBot="1" x14ac:dyDescent="0.3">
      <c r="A5" s="184"/>
      <c r="B5" s="184"/>
      <c r="C5" s="184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2"/>
      <c r="Q5" s="189"/>
      <c r="AF5" s="165"/>
      <c r="AL5" s="173" t="s">
        <v>7</v>
      </c>
      <c r="AM5" s="173" t="s">
        <v>8</v>
      </c>
      <c r="AN5" s="173" t="s">
        <v>9</v>
      </c>
      <c r="AO5" s="173" t="s">
        <v>10</v>
      </c>
      <c r="AP5" s="173"/>
      <c r="AQ5" s="174"/>
    </row>
    <row r="6" spans="1:43" ht="18" customHeight="1" thickBot="1" x14ac:dyDescent="0.3">
      <c r="A6" s="184"/>
      <c r="B6" s="184"/>
      <c r="C6" s="193"/>
      <c r="D6" s="193"/>
      <c r="E6" s="193"/>
      <c r="F6" s="193"/>
      <c r="G6" s="194"/>
      <c r="H6" s="194"/>
      <c r="I6" s="194"/>
      <c r="J6" s="194"/>
      <c r="K6" s="193"/>
      <c r="L6" s="193"/>
      <c r="M6" s="193"/>
      <c r="N6" s="193"/>
      <c r="O6" s="193"/>
      <c r="P6" s="193"/>
      <c r="Q6" s="189"/>
      <c r="AF6" s="165"/>
      <c r="AL6" s="173" t="s">
        <v>16</v>
      </c>
      <c r="AM6" s="173" t="s">
        <v>17</v>
      </c>
      <c r="AN6" s="173" t="s">
        <v>9</v>
      </c>
      <c r="AO6" s="173" t="s">
        <v>10</v>
      </c>
      <c r="AP6" s="173"/>
      <c r="AQ6" s="174"/>
    </row>
    <row r="7" spans="1:43" ht="18" customHeight="1" thickBot="1" x14ac:dyDescent="0.3">
      <c r="A7" s="184"/>
      <c r="B7" s="195" t="s">
        <v>11</v>
      </c>
      <c r="C7" s="241" t="s">
        <v>12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3"/>
      <c r="Q7" s="189"/>
      <c r="AF7" s="165"/>
      <c r="AL7" s="173" t="s">
        <v>18</v>
      </c>
      <c r="AM7" s="173" t="s">
        <v>19</v>
      </c>
      <c r="AN7" s="173" t="s">
        <v>5</v>
      </c>
      <c r="AO7" s="173" t="s">
        <v>6</v>
      </c>
      <c r="AP7" s="173"/>
      <c r="AQ7" s="174"/>
    </row>
    <row r="8" spans="1:43" ht="30" customHeight="1" x14ac:dyDescent="0.25">
      <c r="A8" s="184"/>
      <c r="B8" s="196" t="str">
        <f ca="1">IF(B3=0,"","LS 10")</f>
        <v>LS 10</v>
      </c>
      <c r="C8" s="238" t="str">
        <f ca="1">IF(B3=0,"","LS10 30")</f>
        <v>LS10 30</v>
      </c>
      <c r="D8" s="198" t="str">
        <f ca="1">IF(B3=0,"","01")</f>
        <v>01</v>
      </c>
      <c r="E8" s="238" t="str">
        <f ca="1">IF(B3=0,"","LS 10 40")</f>
        <v>LS 10 40</v>
      </c>
      <c r="F8" s="198" t="str">
        <f ca="1">IF(B3=0,"","02")</f>
        <v>02</v>
      </c>
      <c r="G8" s="238" t="str">
        <f ca="1">IF(B3=0,"","LS 10 50")</f>
        <v>LS 10 50</v>
      </c>
      <c r="H8" s="198" t="str">
        <f ca="1">IF(B3=0,"","03")</f>
        <v>03</v>
      </c>
      <c r="I8" s="238"/>
      <c r="J8" s="198"/>
      <c r="K8" s="238"/>
      <c r="L8" s="198"/>
      <c r="M8" s="238"/>
      <c r="N8" s="198"/>
      <c r="O8" s="238"/>
      <c r="P8" s="200"/>
      <c r="Q8" s="189"/>
      <c r="AF8" s="165"/>
      <c r="AL8" s="173" t="s">
        <v>20</v>
      </c>
      <c r="AM8" s="173" t="s">
        <v>21</v>
      </c>
      <c r="AN8" s="173" t="s">
        <v>5</v>
      </c>
      <c r="AO8" s="173" t="s">
        <v>6</v>
      </c>
      <c r="AP8" s="173"/>
      <c r="AQ8" s="174"/>
    </row>
    <row r="9" spans="1:43" ht="30" customHeight="1" x14ac:dyDescent="0.25">
      <c r="A9" s="184"/>
      <c r="B9" s="201" t="str">
        <f ca="1">IF(B3=0,"","LS 12")</f>
        <v>LS 12</v>
      </c>
      <c r="C9" s="239" t="str">
        <f ca="1">IF(B3=0,"","LS 12 40")</f>
        <v>LS 12 40</v>
      </c>
      <c r="D9" s="203" t="str">
        <f ca="1">IF(B3=0,"","04")</f>
        <v>04</v>
      </c>
      <c r="E9" s="239" t="str">
        <f ca="1">IF(B3=0,"","LS 12 50")</f>
        <v>LS 12 50</v>
      </c>
      <c r="F9" s="203" t="str">
        <f ca="1">IF(B3=0,"","04")</f>
        <v>04</v>
      </c>
      <c r="G9" s="239" t="str">
        <f ca="1">IF(B3=0,"","LS 12 60")</f>
        <v>LS 12 60</v>
      </c>
      <c r="H9" s="203" t="str">
        <f ca="1">IF(B3=0,"","04")</f>
        <v>04</v>
      </c>
      <c r="I9" s="239"/>
      <c r="J9" s="203"/>
      <c r="K9" s="239"/>
      <c r="L9" s="203"/>
      <c r="M9" s="239"/>
      <c r="N9" s="203"/>
      <c r="O9" s="239"/>
      <c r="P9" s="205"/>
      <c r="Q9" s="189"/>
      <c r="AF9" s="165"/>
      <c r="AL9" s="173" t="s">
        <v>22</v>
      </c>
      <c r="AM9" s="173" t="s">
        <v>23</v>
      </c>
      <c r="AN9" s="173" t="s">
        <v>5</v>
      </c>
      <c r="AO9" s="173" t="s">
        <v>6</v>
      </c>
      <c r="AP9" s="173"/>
      <c r="AQ9" s="174"/>
    </row>
    <row r="10" spans="1:43" ht="30" customHeight="1" x14ac:dyDescent="0.25">
      <c r="A10" s="184"/>
      <c r="B10" s="206" t="str">
        <f ca="1">IF(B3=0,"","LS 16")</f>
        <v>LS 16</v>
      </c>
      <c r="C10" s="238" t="str">
        <f ca="1">IF(B3=0,"","LS 16 60")</f>
        <v>LS 16 60</v>
      </c>
      <c r="D10" s="198" t="str">
        <f ca="1">IF(B3=0,"","05")</f>
        <v>05</v>
      </c>
      <c r="E10" s="238" t="str">
        <f ca="1">IF(B3=0,"","LS 16 75")</f>
        <v>LS 16 75</v>
      </c>
      <c r="F10" s="198" t="str">
        <f ca="1">IF(B3=0,"","05")</f>
        <v>05</v>
      </c>
      <c r="G10" s="238" t="str">
        <f ca="1">IF(B3=0,"","LS 16 100")</f>
        <v>LS 16 100</v>
      </c>
      <c r="H10" s="198" t="str">
        <f ca="1">IF(B3=0,"","06")</f>
        <v>06</v>
      </c>
      <c r="I10" s="238"/>
      <c r="J10" s="198"/>
      <c r="K10" s="238"/>
      <c r="L10" s="198"/>
      <c r="M10" s="238"/>
      <c r="N10" s="198"/>
      <c r="O10" s="238"/>
      <c r="P10" s="200"/>
      <c r="Q10" s="189"/>
      <c r="AF10" s="165"/>
      <c r="AL10" s="173" t="s">
        <v>24</v>
      </c>
      <c r="AM10" s="173" t="s">
        <v>25</v>
      </c>
      <c r="AN10" s="173" t="s">
        <v>5</v>
      </c>
      <c r="AO10" s="173" t="s">
        <v>6</v>
      </c>
      <c r="AP10" s="173"/>
      <c r="AQ10" s="174"/>
    </row>
    <row r="11" spans="1:43" ht="30" customHeight="1" x14ac:dyDescent="0.25">
      <c r="A11" s="184"/>
      <c r="B11" s="201" t="str">
        <f ca="1">IF(B3=0,"","LS 20")</f>
        <v>LS 20</v>
      </c>
      <c r="C11" s="239" t="str">
        <f ca="1">IF(B3=0,"","LS 20 100")</f>
        <v>LS 20 100</v>
      </c>
      <c r="D11" s="203" t="str">
        <f ca="1">IF(B3=0,"","07")</f>
        <v>07</v>
      </c>
      <c r="E11" s="239" t="str">
        <f ca="1">IF(B3=0,"","LS 20 125")</f>
        <v>LS 20 125</v>
      </c>
      <c r="F11" s="203" t="str">
        <f ca="1">IF(B3=0,"","08")</f>
        <v>08</v>
      </c>
      <c r="G11" s="239" t="str">
        <f ca="1">IF(B3=0,"","LS 20 150")</f>
        <v>LS 20 150</v>
      </c>
      <c r="H11" s="203" t="str">
        <f ca="1">IF(B3=0,"","09")</f>
        <v>09</v>
      </c>
      <c r="I11" s="239" t="str">
        <f ca="1">IF(B3=0,"","LS 20 175")</f>
        <v>LS 20 175</v>
      </c>
      <c r="J11" s="203" t="str">
        <f ca="1">IF(B3=0,"","10")</f>
        <v>10</v>
      </c>
      <c r="K11" s="239" t="str">
        <f ca="1">IF(B3=0,"","LS 20 220")</f>
        <v>LS 20 220</v>
      </c>
      <c r="L11" s="203" t="str">
        <f ca="1">IF(B3=0,"","11")</f>
        <v>11</v>
      </c>
      <c r="M11" s="239" t="str">
        <f ca="1">IF(B3=0,"","LS 20 200 VSD")</f>
        <v>LS 20 200 VSD</v>
      </c>
      <c r="N11" s="203" t="str">
        <f ca="1">IF(B3=0,"","12")</f>
        <v>12</v>
      </c>
      <c r="O11" s="239" t="str">
        <f ca="1">IF(B3=0,"","LS 20 Leak Free")</f>
        <v>LS 20 Leak Free</v>
      </c>
      <c r="P11" s="207" t="str">
        <f ca="1">IF(B3=0,"","13")</f>
        <v>13</v>
      </c>
      <c r="Q11" s="189"/>
      <c r="AF11" s="165"/>
      <c r="AL11" s="173" t="s">
        <v>26</v>
      </c>
      <c r="AM11" s="173" t="s">
        <v>27</v>
      </c>
      <c r="AN11" s="173" t="s">
        <v>5</v>
      </c>
      <c r="AO11" s="173" t="s">
        <v>6</v>
      </c>
      <c r="AP11" s="173"/>
      <c r="AQ11" s="174"/>
    </row>
    <row r="12" spans="1:43" ht="30" customHeight="1" thickBot="1" x14ac:dyDescent="0.3">
      <c r="A12" s="184"/>
      <c r="B12" s="208" t="str">
        <f ca="1">IF(B3=0,"","LS 25")</f>
        <v>LS 25</v>
      </c>
      <c r="C12" s="240" t="str">
        <f ca="1">IF(B3=0,"","LS 25 200")</f>
        <v>LS 25 200</v>
      </c>
      <c r="D12" s="210" t="str">
        <f ca="1">IF(B3=0,"","14")</f>
        <v>14</v>
      </c>
      <c r="E12" s="240" t="str">
        <f ca="1">IF(B3=0,"","LS 25 250")</f>
        <v>LS 25 250</v>
      </c>
      <c r="F12" s="210" t="str">
        <f ca="1">IF(B3=0,"","15")</f>
        <v>15</v>
      </c>
      <c r="G12" s="240" t="str">
        <f ca="1">IF(B3=0,"","LS 25 300")</f>
        <v>LS 25 300</v>
      </c>
      <c r="H12" s="211" t="str">
        <f ca="1">IF(B3=0,"","16")</f>
        <v>16</v>
      </c>
      <c r="I12" s="240" t="str">
        <f ca="1">IF(B3=0,"","LS 25 350")</f>
        <v>LS 25 350</v>
      </c>
      <c r="J12" s="211" t="str">
        <f ca="1">IF(B3=0,"","17")</f>
        <v>17</v>
      </c>
      <c r="K12" s="240"/>
      <c r="L12" s="211"/>
      <c r="M12" s="240"/>
      <c r="N12" s="211"/>
      <c r="O12" s="240"/>
      <c r="P12" s="212"/>
      <c r="Q12" s="189"/>
      <c r="AF12" s="165"/>
      <c r="AL12" s="173" t="s">
        <v>28</v>
      </c>
      <c r="AM12" s="173" t="s">
        <v>14</v>
      </c>
      <c r="AN12" s="173" t="s">
        <v>9</v>
      </c>
      <c r="AO12" s="173" t="s">
        <v>10</v>
      </c>
      <c r="AP12" s="173"/>
      <c r="AQ12" s="174"/>
    </row>
    <row r="13" spans="1:43" ht="18" customHeight="1" x14ac:dyDescent="0.25">
      <c r="A13" s="184"/>
      <c r="B13" s="185"/>
      <c r="C13" s="186"/>
      <c r="D13" s="186"/>
      <c r="E13" s="186"/>
      <c r="F13" s="186"/>
      <c r="G13" s="187"/>
      <c r="H13" s="187"/>
      <c r="I13" s="187"/>
      <c r="J13" s="187"/>
      <c r="K13" s="188"/>
      <c r="L13" s="188"/>
      <c r="M13" s="188"/>
      <c r="N13" s="188"/>
      <c r="O13" s="188"/>
      <c r="P13" s="186"/>
      <c r="Q13" s="189"/>
      <c r="AF13" s="166"/>
    </row>
    <row r="14" spans="1:43" ht="18" customHeight="1" x14ac:dyDescent="0.25">
      <c r="A14" s="184"/>
      <c r="B14" s="190">
        <v>1</v>
      </c>
      <c r="C14" s="185"/>
      <c r="D14" s="247" t="s">
        <v>172</v>
      </c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9"/>
      <c r="Q14" s="189"/>
      <c r="AF14" s="165"/>
    </row>
    <row r="15" spans="1:43" ht="18" customHeight="1" x14ac:dyDescent="0.25">
      <c r="A15" s="184"/>
      <c r="B15" s="213"/>
      <c r="C15" s="185"/>
      <c r="D15" s="247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9"/>
      <c r="Q15" s="189"/>
      <c r="AF15" s="165"/>
      <c r="AL15" s="169" t="s">
        <v>0</v>
      </c>
      <c r="AM15" s="169" t="s">
        <v>1</v>
      </c>
      <c r="AN15" s="169" t="s">
        <v>2</v>
      </c>
    </row>
    <row r="16" spans="1:43" ht="18" customHeight="1" x14ac:dyDescent="0.25">
      <c r="A16" s="184"/>
      <c r="B16" s="184"/>
      <c r="C16" s="184"/>
      <c r="D16" s="247" t="s">
        <v>270</v>
      </c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9"/>
      <c r="Q16" s="189"/>
      <c r="AF16" s="165"/>
      <c r="AL16" s="173" t="s">
        <v>3</v>
      </c>
      <c r="AM16" s="173" t="s">
        <v>4</v>
      </c>
      <c r="AN16" s="173" t="s">
        <v>5</v>
      </c>
      <c r="AO16" s="173" t="s">
        <v>6</v>
      </c>
      <c r="AP16" s="173"/>
      <c r="AQ16" s="174"/>
    </row>
    <row r="17" spans="1:43" ht="18" customHeight="1" thickBot="1" x14ac:dyDescent="0.3">
      <c r="A17" s="184"/>
      <c r="B17" s="184"/>
      <c r="C17" s="184"/>
      <c r="D17" s="250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2"/>
      <c r="Q17" s="189"/>
      <c r="AF17" s="165"/>
      <c r="AL17" s="173" t="s">
        <v>7</v>
      </c>
      <c r="AM17" s="173" t="s">
        <v>8</v>
      </c>
      <c r="AN17" s="173" t="s">
        <v>9</v>
      </c>
      <c r="AO17" s="173" t="s">
        <v>10</v>
      </c>
      <c r="AP17" s="173"/>
      <c r="AQ17" s="174"/>
    </row>
    <row r="18" spans="1:43" ht="18" customHeight="1" thickBot="1" x14ac:dyDescent="0.3">
      <c r="A18" s="184"/>
      <c r="B18" s="184"/>
      <c r="C18" s="193"/>
      <c r="D18" s="193"/>
      <c r="E18" s="193"/>
      <c r="F18" s="193"/>
      <c r="G18" s="194"/>
      <c r="H18" s="194"/>
      <c r="I18" s="194"/>
      <c r="J18" s="194"/>
      <c r="K18" s="193"/>
      <c r="L18" s="193"/>
      <c r="M18" s="193"/>
      <c r="N18" s="193"/>
      <c r="O18" s="193"/>
      <c r="P18" s="193"/>
      <c r="Q18" s="189"/>
      <c r="AF18" s="165"/>
      <c r="AL18" s="173" t="s">
        <v>16</v>
      </c>
      <c r="AM18" s="173" t="s">
        <v>17</v>
      </c>
      <c r="AN18" s="173" t="s">
        <v>9</v>
      </c>
      <c r="AO18" s="173" t="s">
        <v>10</v>
      </c>
      <c r="AP18" s="173"/>
      <c r="AQ18" s="174"/>
    </row>
    <row r="19" spans="1:43" ht="29.25" customHeight="1" thickBot="1" x14ac:dyDescent="0.3">
      <c r="A19" s="184"/>
      <c r="B19" s="195" t="s">
        <v>11</v>
      </c>
      <c r="C19" s="241" t="s">
        <v>12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3"/>
      <c r="Q19" s="189"/>
      <c r="AF19" s="165"/>
      <c r="AL19" s="173" t="s">
        <v>18</v>
      </c>
      <c r="AM19" s="173" t="s">
        <v>19</v>
      </c>
      <c r="AN19" s="173" t="s">
        <v>5</v>
      </c>
      <c r="AO19" s="173" t="s">
        <v>6</v>
      </c>
      <c r="AP19" s="173"/>
      <c r="AQ19" s="174"/>
    </row>
    <row r="20" spans="1:43" ht="30" customHeight="1" x14ac:dyDescent="0.25">
      <c r="A20" s="184"/>
      <c r="B20" s="196" t="str">
        <f ca="1">IF(B3=0,"","S 1800")</f>
        <v>S 1800</v>
      </c>
      <c r="C20" s="238" t="str">
        <f ca="1">IF(B3=0,"","S 1800")</f>
        <v>S 1800</v>
      </c>
      <c r="D20" s="198" t="str">
        <f ca="1">IF(B3=0,"","18")</f>
        <v>18</v>
      </c>
      <c r="E20" s="197"/>
      <c r="F20" s="198"/>
      <c r="G20" s="197"/>
      <c r="H20" s="198"/>
      <c r="I20" s="197"/>
      <c r="J20" s="198"/>
      <c r="K20" s="197"/>
      <c r="L20" s="198"/>
      <c r="M20" s="198"/>
      <c r="N20" s="198"/>
      <c r="O20" s="199"/>
      <c r="P20" s="200"/>
      <c r="Q20" s="189"/>
      <c r="AF20" s="165"/>
      <c r="AL20" s="173" t="s">
        <v>20</v>
      </c>
      <c r="AM20" s="173" t="s">
        <v>21</v>
      </c>
      <c r="AN20" s="173" t="s">
        <v>5</v>
      </c>
      <c r="AO20" s="173" t="s">
        <v>6</v>
      </c>
      <c r="AP20" s="173"/>
      <c r="AQ20" s="174"/>
    </row>
    <row r="21" spans="1:43" ht="30" customHeight="1" x14ac:dyDescent="0.25">
      <c r="A21" s="184"/>
      <c r="B21" s="201" t="str">
        <f ca="1">IF(B3=0,"","S 2200")</f>
        <v>S 2200</v>
      </c>
      <c r="C21" s="202"/>
      <c r="D21" s="203"/>
      <c r="E21" s="239" t="str">
        <f ca="1">IF(B3=0,"","S 2200")</f>
        <v>S 2200</v>
      </c>
      <c r="F21" s="203" t="str">
        <f ca="1">IF(B3=0,"","19")</f>
        <v>19</v>
      </c>
      <c r="G21" s="202"/>
      <c r="H21" s="203"/>
      <c r="I21" s="202"/>
      <c r="J21" s="203"/>
      <c r="K21" s="202"/>
      <c r="L21" s="203"/>
      <c r="M21" s="203"/>
      <c r="N21" s="203"/>
      <c r="O21" s="204"/>
      <c r="P21" s="205"/>
      <c r="Q21" s="189"/>
      <c r="AF21" s="165"/>
      <c r="AL21" s="173" t="s">
        <v>22</v>
      </c>
      <c r="AM21" s="173" t="s">
        <v>23</v>
      </c>
      <c r="AN21" s="173" t="s">
        <v>5</v>
      </c>
      <c r="AO21" s="173" t="s">
        <v>6</v>
      </c>
      <c r="AP21" s="173"/>
      <c r="AQ21" s="174"/>
    </row>
    <row r="22" spans="1:43" ht="30" customHeight="1" x14ac:dyDescent="0.25">
      <c r="A22" s="184"/>
      <c r="B22" s="206" t="str">
        <f ca="1">IF(B3=0,"","S 3000")</f>
        <v>S 3000</v>
      </c>
      <c r="C22" s="197"/>
      <c r="D22" s="198"/>
      <c r="E22" s="197"/>
      <c r="F22" s="198"/>
      <c r="G22" s="238" t="str">
        <f ca="1">IF(B3=0,"","S 3000")</f>
        <v>S 3000</v>
      </c>
      <c r="H22" s="198" t="str">
        <f ca="1">IF(B3=0,"","20")</f>
        <v>20</v>
      </c>
      <c r="I22" s="197"/>
      <c r="J22" s="198"/>
      <c r="K22" s="197"/>
      <c r="L22" s="198"/>
      <c r="M22" s="198"/>
      <c r="N22" s="198"/>
      <c r="O22" s="199"/>
      <c r="P22" s="200"/>
      <c r="Q22" s="189"/>
      <c r="AF22" s="165"/>
      <c r="AL22" s="173" t="s">
        <v>24</v>
      </c>
      <c r="AM22" s="173" t="s">
        <v>25</v>
      </c>
      <c r="AN22" s="173" t="s">
        <v>5</v>
      </c>
      <c r="AO22" s="173" t="s">
        <v>6</v>
      </c>
      <c r="AP22" s="173"/>
      <c r="AQ22" s="174"/>
    </row>
    <row r="23" spans="1:43" ht="30" customHeight="1" x14ac:dyDescent="0.25">
      <c r="A23" s="184"/>
      <c r="B23" s="201" t="str">
        <f ca="1">IF(B3=0,"","S 3700")</f>
        <v>S 3700</v>
      </c>
      <c r="C23" s="202"/>
      <c r="D23" s="203"/>
      <c r="E23" s="202"/>
      <c r="F23" s="203"/>
      <c r="G23" s="202"/>
      <c r="H23" s="203"/>
      <c r="I23" s="239" t="str">
        <f ca="1">IF(B3=0,"","S 3700")</f>
        <v>S 3700</v>
      </c>
      <c r="J23" s="203" t="str">
        <f ca="1">IF(B3=0,"","21")</f>
        <v>21</v>
      </c>
      <c r="K23" s="202"/>
      <c r="L23" s="203"/>
      <c r="M23" s="202"/>
      <c r="N23" s="203"/>
      <c r="O23" s="202"/>
      <c r="P23" s="207"/>
      <c r="Q23" s="189"/>
      <c r="AF23" s="165"/>
      <c r="AL23" s="173" t="s">
        <v>26</v>
      </c>
      <c r="AM23" s="173" t="s">
        <v>27</v>
      </c>
      <c r="AN23" s="173" t="s">
        <v>5</v>
      </c>
      <c r="AO23" s="173" t="s">
        <v>6</v>
      </c>
      <c r="AP23" s="173"/>
      <c r="AQ23" s="174"/>
    </row>
    <row r="24" spans="1:43" ht="30" customHeight="1" x14ac:dyDescent="0.25">
      <c r="A24" s="184"/>
      <c r="B24" s="206" t="str">
        <f ca="1">IF(B3=0,"","S 4500")</f>
        <v>S 4500</v>
      </c>
      <c r="C24" s="197"/>
      <c r="D24" s="198"/>
      <c r="E24" s="197"/>
      <c r="F24" s="198"/>
      <c r="G24" s="197"/>
      <c r="H24" s="198"/>
      <c r="I24" s="197"/>
      <c r="J24" s="198"/>
      <c r="K24" s="238" t="str">
        <f ca="1">IF(B3=0,"","S 4500")</f>
        <v>S 4500</v>
      </c>
      <c r="L24" s="198" t="str">
        <f ca="1">IF(B3=0,"","22")</f>
        <v>22</v>
      </c>
      <c r="M24" s="198"/>
      <c r="N24" s="198"/>
      <c r="O24" s="199"/>
      <c r="P24" s="200"/>
      <c r="Q24" s="189"/>
      <c r="AF24" s="165"/>
      <c r="AL24" s="173" t="s">
        <v>24</v>
      </c>
      <c r="AM24" s="173" t="s">
        <v>25</v>
      </c>
      <c r="AN24" s="173" t="s">
        <v>5</v>
      </c>
      <c r="AO24" s="173" t="s">
        <v>6</v>
      </c>
      <c r="AP24" s="173"/>
      <c r="AQ24" s="174"/>
    </row>
    <row r="25" spans="1:43" ht="30" customHeight="1" x14ac:dyDescent="0.25">
      <c r="A25" s="184"/>
      <c r="B25" s="201" t="str">
        <f ca="1">IF(B3=0,"","S 5500")</f>
        <v>S 5500</v>
      </c>
      <c r="C25" s="202"/>
      <c r="D25" s="203"/>
      <c r="E25" s="202"/>
      <c r="F25" s="203"/>
      <c r="G25" s="202"/>
      <c r="H25" s="203"/>
      <c r="I25" s="202"/>
      <c r="J25" s="203"/>
      <c r="K25" s="202"/>
      <c r="L25" s="203"/>
      <c r="M25" s="239" t="str">
        <f ca="1">IF(B3=0,"","S 5500")</f>
        <v>S 5500</v>
      </c>
      <c r="N25" s="203" t="str">
        <f ca="1">IF(B3=0,"","23")</f>
        <v>23</v>
      </c>
      <c r="O25" s="202"/>
      <c r="P25" s="207"/>
      <c r="Q25" s="189"/>
      <c r="AF25" s="165"/>
      <c r="AL25" s="173" t="s">
        <v>26</v>
      </c>
      <c r="AM25" s="173" t="s">
        <v>27</v>
      </c>
      <c r="AN25" s="173" t="s">
        <v>5</v>
      </c>
      <c r="AO25" s="173" t="s">
        <v>6</v>
      </c>
      <c r="AP25" s="173"/>
      <c r="AQ25" s="174"/>
    </row>
    <row r="26" spans="1:43" ht="30" customHeight="1" thickBot="1" x14ac:dyDescent="0.3">
      <c r="A26" s="184"/>
      <c r="B26" s="208" t="str">
        <f ca="1">IF(B3=0,"","S 7500")</f>
        <v>S 7500</v>
      </c>
      <c r="C26" s="214"/>
      <c r="D26" s="210"/>
      <c r="E26" s="214"/>
      <c r="F26" s="210"/>
      <c r="G26" s="214"/>
      <c r="H26" s="211"/>
      <c r="I26" s="214"/>
      <c r="J26" s="211"/>
      <c r="K26" s="209"/>
      <c r="L26" s="211"/>
      <c r="M26" s="211"/>
      <c r="N26" s="211"/>
      <c r="O26" s="240" t="str">
        <f ca="1">IF(B3=0,"","S 7500")</f>
        <v>S 7500</v>
      </c>
      <c r="P26" s="215" t="str">
        <f ca="1">IF(B3=0,"","24")</f>
        <v>24</v>
      </c>
      <c r="Q26" s="189"/>
      <c r="AF26" s="165"/>
      <c r="AL26" s="173" t="s">
        <v>28</v>
      </c>
      <c r="AM26" s="173" t="s">
        <v>14</v>
      </c>
      <c r="AN26" s="173" t="s">
        <v>9</v>
      </c>
      <c r="AO26" s="173" t="s">
        <v>10</v>
      </c>
      <c r="AP26" s="173"/>
      <c r="AQ26" s="174"/>
    </row>
    <row r="27" spans="1:43" x14ac:dyDescent="0.25">
      <c r="A27" s="184"/>
      <c r="B27" s="184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89"/>
      <c r="AL27" s="173" t="s">
        <v>39</v>
      </c>
      <c r="AM27" s="173" t="s">
        <v>40</v>
      </c>
      <c r="AN27" s="173" t="s">
        <v>9</v>
      </c>
      <c r="AO27" s="173" t="s">
        <v>10</v>
      </c>
      <c r="AP27" s="173"/>
      <c r="AQ27" s="174"/>
    </row>
    <row r="28" spans="1:43" x14ac:dyDescent="0.25">
      <c r="A28" s="184"/>
      <c r="B28" s="184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89"/>
      <c r="AL28" s="173" t="s">
        <v>41</v>
      </c>
      <c r="AM28" s="173" t="s">
        <v>35</v>
      </c>
      <c r="AN28" s="173" t="s">
        <v>9</v>
      </c>
      <c r="AO28" s="173" t="s">
        <v>10</v>
      </c>
      <c r="AP28" s="173"/>
      <c r="AQ28" s="174"/>
    </row>
    <row r="29" spans="1:43" x14ac:dyDescent="0.25">
      <c r="A29" s="184"/>
      <c r="B29" s="185" t="s">
        <v>457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9"/>
      <c r="AL29" s="173" t="s">
        <v>42</v>
      </c>
      <c r="AM29" s="173" t="s">
        <v>43</v>
      </c>
      <c r="AN29" s="173" t="s">
        <v>5</v>
      </c>
      <c r="AO29" s="173" t="s">
        <v>6</v>
      </c>
      <c r="AP29" s="173"/>
      <c r="AQ29" s="174"/>
    </row>
    <row r="30" spans="1:43" x14ac:dyDescent="0.25">
      <c r="AL30" s="173" t="s">
        <v>44</v>
      </c>
      <c r="AM30" s="173" t="s">
        <v>43</v>
      </c>
      <c r="AN30" s="173" t="s">
        <v>5</v>
      </c>
      <c r="AO30" s="173" t="s">
        <v>6</v>
      </c>
      <c r="AP30" s="173"/>
      <c r="AQ30" s="174"/>
    </row>
    <row r="31" spans="1:43" x14ac:dyDescent="0.25">
      <c r="AL31" s="173" t="s">
        <v>45</v>
      </c>
      <c r="AM31" s="173" t="s">
        <v>46</v>
      </c>
      <c r="AN31" s="173" t="s">
        <v>9</v>
      </c>
      <c r="AO31" s="173" t="s">
        <v>10</v>
      </c>
      <c r="AP31" s="173"/>
      <c r="AQ31" s="174"/>
    </row>
    <row r="32" spans="1:43" x14ac:dyDescent="0.25">
      <c r="AL32" s="173" t="s">
        <v>47</v>
      </c>
      <c r="AM32" s="173" t="s">
        <v>46</v>
      </c>
      <c r="AN32" s="173" t="s">
        <v>9</v>
      </c>
      <c r="AO32" s="173" t="s">
        <v>10</v>
      </c>
      <c r="AP32" s="173"/>
      <c r="AQ32" s="174"/>
    </row>
    <row r="33" spans="38:43" x14ac:dyDescent="0.25">
      <c r="AL33" s="173" t="s">
        <v>48</v>
      </c>
      <c r="AM33" s="173" t="s">
        <v>49</v>
      </c>
      <c r="AN33" s="173" t="s">
        <v>9</v>
      </c>
      <c r="AO33" s="173" t="s">
        <v>10</v>
      </c>
      <c r="AP33" s="173"/>
      <c r="AQ33" s="174"/>
    </row>
    <row r="34" spans="38:43" x14ac:dyDescent="0.25">
      <c r="AL34" s="173" t="s">
        <v>50</v>
      </c>
      <c r="AM34" s="173" t="s">
        <v>32</v>
      </c>
      <c r="AN34" s="173" t="s">
        <v>9</v>
      </c>
      <c r="AO34" s="173" t="s">
        <v>10</v>
      </c>
      <c r="AP34" s="173"/>
      <c r="AQ34" s="174"/>
    </row>
    <row r="35" spans="38:43" x14ac:dyDescent="0.25">
      <c r="AL35" s="173" t="s">
        <v>51</v>
      </c>
      <c r="AM35" s="173" t="s">
        <v>33</v>
      </c>
      <c r="AN35" s="173" t="s">
        <v>9</v>
      </c>
      <c r="AO35" s="173" t="s">
        <v>10</v>
      </c>
      <c r="AP35" s="173"/>
      <c r="AQ35" s="174"/>
    </row>
    <row r="36" spans="38:43" x14ac:dyDescent="0.25">
      <c r="AL36" s="173" t="s">
        <v>52</v>
      </c>
      <c r="AM36" s="173" t="s">
        <v>34</v>
      </c>
      <c r="AN36" s="173" t="s">
        <v>9</v>
      </c>
      <c r="AO36" s="173" t="s">
        <v>10</v>
      </c>
      <c r="AP36" s="173"/>
      <c r="AQ36" s="174"/>
    </row>
    <row r="37" spans="38:43" x14ac:dyDescent="0.25">
      <c r="AL37" s="173" t="s">
        <v>53</v>
      </c>
      <c r="AM37" s="173" t="s">
        <v>34</v>
      </c>
      <c r="AN37" s="173" t="s">
        <v>9</v>
      </c>
      <c r="AO37" s="173" t="s">
        <v>10</v>
      </c>
      <c r="AP37" s="173"/>
      <c r="AQ37" s="174"/>
    </row>
    <row r="38" spans="38:43" x14ac:dyDescent="0.25">
      <c r="AL38" s="173" t="s">
        <v>54</v>
      </c>
      <c r="AM38" s="173" t="s">
        <v>55</v>
      </c>
      <c r="AN38" s="173" t="s">
        <v>9</v>
      </c>
      <c r="AO38" s="173" t="s">
        <v>10</v>
      </c>
      <c r="AP38" s="173"/>
      <c r="AQ38" s="174"/>
    </row>
    <row r="39" spans="38:43" x14ac:dyDescent="0.25">
      <c r="AL39" s="173" t="s">
        <v>56</v>
      </c>
      <c r="AM39" s="173" t="s">
        <v>33</v>
      </c>
      <c r="AN39" s="173" t="s">
        <v>9</v>
      </c>
      <c r="AO39" s="173" t="s">
        <v>10</v>
      </c>
      <c r="AP39" s="173"/>
      <c r="AQ39" s="174"/>
    </row>
    <row r="40" spans="38:43" x14ac:dyDescent="0.25">
      <c r="AL40" s="173" t="s">
        <v>57</v>
      </c>
      <c r="AM40" s="173" t="s">
        <v>30</v>
      </c>
      <c r="AN40" s="173" t="s">
        <v>9</v>
      </c>
      <c r="AO40" s="173" t="s">
        <v>10</v>
      </c>
      <c r="AP40" s="173"/>
      <c r="AQ40" s="174"/>
    </row>
    <row r="41" spans="38:43" x14ac:dyDescent="0.25">
      <c r="AL41" s="173" t="s">
        <v>58</v>
      </c>
      <c r="AM41" s="173" t="s">
        <v>34</v>
      </c>
      <c r="AN41" s="173" t="s">
        <v>9</v>
      </c>
      <c r="AO41" s="173" t="s">
        <v>10</v>
      </c>
      <c r="AP41" s="173"/>
      <c r="AQ41" s="174"/>
    </row>
    <row r="42" spans="38:43" x14ac:dyDescent="0.25">
      <c r="AL42" s="173" t="s">
        <v>59</v>
      </c>
      <c r="AM42" s="173" t="s">
        <v>34</v>
      </c>
      <c r="AN42" s="173" t="s">
        <v>9</v>
      </c>
      <c r="AO42" s="173" t="s">
        <v>10</v>
      </c>
      <c r="AP42" s="173"/>
      <c r="AQ42" s="174"/>
    </row>
    <row r="43" spans="38:43" x14ac:dyDescent="0.25">
      <c r="AL43" s="173" t="s">
        <v>60</v>
      </c>
      <c r="AM43" s="173" t="s">
        <v>34</v>
      </c>
      <c r="AN43" s="173" t="s">
        <v>9</v>
      </c>
      <c r="AO43" s="173" t="s">
        <v>10</v>
      </c>
      <c r="AP43" s="173"/>
      <c r="AQ43" s="174"/>
    </row>
    <row r="44" spans="38:43" x14ac:dyDescent="0.25">
      <c r="AL44" s="173" t="s">
        <v>61</v>
      </c>
      <c r="AM44" s="173" t="s">
        <v>34</v>
      </c>
      <c r="AN44" s="173" t="s">
        <v>9</v>
      </c>
      <c r="AO44" s="173" t="s">
        <v>10</v>
      </c>
      <c r="AP44" s="173"/>
      <c r="AQ44" s="174"/>
    </row>
    <row r="45" spans="38:43" x14ac:dyDescent="0.25">
      <c r="AL45" s="173" t="s">
        <v>62</v>
      </c>
      <c r="AM45" s="173" t="s">
        <v>34</v>
      </c>
      <c r="AN45" s="173" t="s">
        <v>9</v>
      </c>
      <c r="AO45" s="173" t="s">
        <v>10</v>
      </c>
      <c r="AP45" s="173"/>
      <c r="AQ45" s="174"/>
    </row>
    <row r="46" spans="38:43" x14ac:dyDescent="0.25">
      <c r="AL46" s="173" t="s">
        <v>63</v>
      </c>
      <c r="AM46" s="173" t="s">
        <v>34</v>
      </c>
      <c r="AN46" s="173" t="s">
        <v>9</v>
      </c>
      <c r="AO46" s="173" t="s">
        <v>10</v>
      </c>
      <c r="AP46" s="173"/>
      <c r="AQ46" s="174"/>
    </row>
    <row r="47" spans="38:43" x14ac:dyDescent="0.25">
      <c r="AL47" s="173" t="s">
        <v>64</v>
      </c>
      <c r="AM47" s="173" t="s">
        <v>33</v>
      </c>
      <c r="AN47" s="173" t="s">
        <v>9</v>
      </c>
      <c r="AO47" s="173" t="s">
        <v>10</v>
      </c>
      <c r="AP47" s="173"/>
      <c r="AQ47" s="174"/>
    </row>
    <row r="48" spans="38:43" x14ac:dyDescent="0.25">
      <c r="AL48" s="173" t="s">
        <v>65</v>
      </c>
      <c r="AM48" s="173" t="s">
        <v>15</v>
      </c>
      <c r="AN48" s="173" t="s">
        <v>5</v>
      </c>
      <c r="AO48" s="173" t="s">
        <v>6</v>
      </c>
      <c r="AP48" s="173"/>
      <c r="AQ48" s="174"/>
    </row>
    <row r="49" spans="38:43" x14ac:dyDescent="0.25">
      <c r="AL49" s="173" t="s">
        <v>66</v>
      </c>
      <c r="AM49" s="173" t="s">
        <v>36</v>
      </c>
      <c r="AN49" s="173" t="s">
        <v>9</v>
      </c>
      <c r="AO49" s="173" t="s">
        <v>10</v>
      </c>
      <c r="AP49" s="173"/>
      <c r="AQ49" s="174"/>
    </row>
    <row r="50" spans="38:43" x14ac:dyDescent="0.25">
      <c r="AL50" s="173" t="s">
        <v>67</v>
      </c>
      <c r="AM50" s="173" t="s">
        <v>34</v>
      </c>
      <c r="AN50" s="173" t="s">
        <v>9</v>
      </c>
      <c r="AO50" s="173" t="s">
        <v>10</v>
      </c>
      <c r="AP50" s="173"/>
      <c r="AQ50" s="174"/>
    </row>
    <row r="51" spans="38:43" x14ac:dyDescent="0.25">
      <c r="AL51" s="173" t="s">
        <v>68</v>
      </c>
      <c r="AM51" s="173" t="s">
        <v>69</v>
      </c>
      <c r="AN51" s="173" t="s">
        <v>5</v>
      </c>
      <c r="AO51" s="173" t="s">
        <v>6</v>
      </c>
      <c r="AP51" s="173"/>
      <c r="AQ51" s="174"/>
    </row>
    <row r="52" spans="38:43" x14ac:dyDescent="0.25">
      <c r="AL52" s="173" t="s">
        <v>70</v>
      </c>
      <c r="AM52" s="173" t="s">
        <v>71</v>
      </c>
      <c r="AN52" s="173" t="s">
        <v>5</v>
      </c>
      <c r="AO52" s="173" t="s">
        <v>6</v>
      </c>
      <c r="AP52" s="173"/>
      <c r="AQ52" s="174"/>
    </row>
    <row r="53" spans="38:43" x14ac:dyDescent="0.25">
      <c r="AL53" s="173" t="s">
        <v>72</v>
      </c>
      <c r="AM53" s="173" t="s">
        <v>71</v>
      </c>
      <c r="AN53" s="173" t="s">
        <v>5</v>
      </c>
      <c r="AO53" s="173" t="s">
        <v>6</v>
      </c>
      <c r="AP53" s="173"/>
      <c r="AQ53" s="174"/>
    </row>
    <row r="54" spans="38:43" x14ac:dyDescent="0.25">
      <c r="AL54" s="173" t="s">
        <v>73</v>
      </c>
      <c r="AM54" s="173" t="s">
        <v>14</v>
      </c>
      <c r="AN54" s="173" t="s">
        <v>9</v>
      </c>
      <c r="AO54" s="173" t="s">
        <v>10</v>
      </c>
      <c r="AP54" s="173"/>
      <c r="AQ54" s="174"/>
    </row>
    <row r="55" spans="38:43" x14ac:dyDescent="0.25">
      <c r="AL55" s="173" t="s">
        <v>74</v>
      </c>
      <c r="AM55" s="173" t="s">
        <v>75</v>
      </c>
      <c r="AN55" s="173" t="s">
        <v>5</v>
      </c>
      <c r="AO55" s="173" t="s">
        <v>6</v>
      </c>
      <c r="AP55" s="173"/>
      <c r="AQ55" s="174"/>
    </row>
    <row r="56" spans="38:43" x14ac:dyDescent="0.25">
      <c r="AL56" s="173" t="s">
        <v>76</v>
      </c>
      <c r="AM56" s="173" t="s">
        <v>75</v>
      </c>
      <c r="AN56" s="173" t="s">
        <v>5</v>
      </c>
      <c r="AO56" s="173" t="s">
        <v>6</v>
      </c>
      <c r="AP56" s="173"/>
      <c r="AQ56" s="174"/>
    </row>
    <row r="57" spans="38:43" x14ac:dyDescent="0.25">
      <c r="AL57" s="173" t="s">
        <v>77</v>
      </c>
      <c r="AM57" s="173" t="s">
        <v>32</v>
      </c>
      <c r="AN57" s="173" t="s">
        <v>9</v>
      </c>
      <c r="AO57" s="173" t="s">
        <v>10</v>
      </c>
      <c r="AP57" s="173"/>
      <c r="AQ57" s="174"/>
    </row>
    <row r="58" spans="38:43" x14ac:dyDescent="0.25">
      <c r="AL58" s="173" t="s">
        <v>78</v>
      </c>
      <c r="AM58" s="173" t="s">
        <v>32</v>
      </c>
      <c r="AN58" s="173" t="s">
        <v>9</v>
      </c>
      <c r="AO58" s="173" t="s">
        <v>10</v>
      </c>
      <c r="AP58" s="173"/>
      <c r="AQ58" s="174"/>
    </row>
    <row r="59" spans="38:43" x14ac:dyDescent="0.25">
      <c r="AL59" s="173" t="s">
        <v>79</v>
      </c>
      <c r="AM59" s="173" t="s">
        <v>37</v>
      </c>
      <c r="AN59" s="173" t="s">
        <v>9</v>
      </c>
      <c r="AO59" s="173" t="s">
        <v>10</v>
      </c>
      <c r="AP59" s="173"/>
      <c r="AQ59" s="174"/>
    </row>
    <row r="60" spans="38:43" x14ac:dyDescent="0.25">
      <c r="AL60" s="173" t="s">
        <v>80</v>
      </c>
      <c r="AM60" s="173" t="s">
        <v>32</v>
      </c>
      <c r="AN60" s="173" t="s">
        <v>9</v>
      </c>
      <c r="AO60" s="173" t="s">
        <v>10</v>
      </c>
      <c r="AP60" s="173"/>
      <c r="AQ60" s="174"/>
    </row>
    <row r="61" spans="38:43" x14ac:dyDescent="0.25">
      <c r="AL61" s="173" t="s">
        <v>81</v>
      </c>
      <c r="AM61" s="173" t="s">
        <v>14</v>
      </c>
      <c r="AN61" s="173" t="s">
        <v>9</v>
      </c>
      <c r="AO61" s="173" t="s">
        <v>10</v>
      </c>
      <c r="AP61" s="173"/>
      <c r="AQ61" s="174"/>
    </row>
    <row r="62" spans="38:43" x14ac:dyDescent="0.25">
      <c r="AL62" s="173" t="s">
        <v>82</v>
      </c>
      <c r="AM62" s="173" t="s">
        <v>38</v>
      </c>
      <c r="AN62" s="173" t="s">
        <v>9</v>
      </c>
      <c r="AO62" s="173" t="s">
        <v>10</v>
      </c>
      <c r="AP62" s="173"/>
      <c r="AQ62" s="174"/>
    </row>
    <row r="63" spans="38:43" x14ac:dyDescent="0.25">
      <c r="AL63" s="173" t="s">
        <v>83</v>
      </c>
      <c r="AM63" s="173" t="s">
        <v>31</v>
      </c>
      <c r="AN63" s="173" t="s">
        <v>9</v>
      </c>
      <c r="AO63" s="173" t="s">
        <v>10</v>
      </c>
      <c r="AP63" s="173"/>
      <c r="AQ63" s="174"/>
    </row>
    <row r="64" spans="38:43" x14ac:dyDescent="0.25">
      <c r="AL64" s="173" t="s">
        <v>84</v>
      </c>
      <c r="AM64" s="173" t="s">
        <v>37</v>
      </c>
      <c r="AN64" s="173" t="s">
        <v>9</v>
      </c>
      <c r="AO64" s="173" t="s">
        <v>10</v>
      </c>
      <c r="AP64" s="173"/>
      <c r="AQ64" s="174"/>
    </row>
    <row r="65" spans="38:43" x14ac:dyDescent="0.25">
      <c r="AL65" s="173" t="s">
        <v>85</v>
      </c>
      <c r="AM65" s="173" t="s">
        <v>37</v>
      </c>
      <c r="AN65" s="173" t="s">
        <v>9</v>
      </c>
      <c r="AO65" s="173" t="s">
        <v>10</v>
      </c>
      <c r="AP65" s="173"/>
      <c r="AQ65" s="174"/>
    </row>
    <row r="66" spans="38:43" x14ac:dyDescent="0.25">
      <c r="AL66" s="173" t="s">
        <v>86</v>
      </c>
      <c r="AM66" s="173" t="s">
        <v>38</v>
      </c>
      <c r="AN66" s="173" t="s">
        <v>9</v>
      </c>
      <c r="AO66" s="173" t="s">
        <v>10</v>
      </c>
      <c r="AP66" s="173"/>
      <c r="AQ66" s="174"/>
    </row>
    <row r="67" spans="38:43" x14ac:dyDescent="0.25">
      <c r="AL67" s="173" t="s">
        <v>87</v>
      </c>
      <c r="AM67" s="173" t="s">
        <v>88</v>
      </c>
      <c r="AN67" s="173" t="s">
        <v>5</v>
      </c>
      <c r="AO67" s="173" t="s">
        <v>6</v>
      </c>
      <c r="AP67" s="173"/>
      <c r="AQ67" s="174"/>
    </row>
    <row r="68" spans="38:43" x14ac:dyDescent="0.25">
      <c r="AL68" s="173" t="s">
        <v>89</v>
      </c>
      <c r="AM68" s="173" t="s">
        <v>14</v>
      </c>
      <c r="AN68" s="173" t="s">
        <v>9</v>
      </c>
      <c r="AO68" s="173" t="s">
        <v>10</v>
      </c>
      <c r="AP68" s="173"/>
      <c r="AQ68" s="174"/>
    </row>
    <row r="69" spans="38:43" x14ac:dyDescent="0.25">
      <c r="AL69" s="173" t="s">
        <v>90</v>
      </c>
      <c r="AM69" s="173" t="s">
        <v>14</v>
      </c>
      <c r="AN69" s="173" t="s">
        <v>9</v>
      </c>
      <c r="AO69" s="173" t="s">
        <v>10</v>
      </c>
      <c r="AP69" s="173"/>
      <c r="AQ69" s="174"/>
    </row>
    <row r="70" spans="38:43" x14ac:dyDescent="0.25">
      <c r="AL70" s="173" t="s">
        <v>91</v>
      </c>
      <c r="AM70" s="173" t="s">
        <v>34</v>
      </c>
      <c r="AN70" s="173" t="s">
        <v>9</v>
      </c>
      <c r="AO70" s="173" t="s">
        <v>10</v>
      </c>
      <c r="AP70" s="173"/>
      <c r="AQ70" s="174"/>
    </row>
    <row r="71" spans="38:43" x14ac:dyDescent="0.25">
      <c r="AL71" s="173" t="s">
        <v>92</v>
      </c>
      <c r="AM71" s="173" t="s">
        <v>34</v>
      </c>
      <c r="AN71" s="173" t="s">
        <v>9</v>
      </c>
      <c r="AO71" s="173" t="s">
        <v>10</v>
      </c>
      <c r="AP71" s="173"/>
      <c r="AQ71" s="174"/>
    </row>
    <row r="72" spans="38:43" x14ac:dyDescent="0.25">
      <c r="AL72" s="173" t="s">
        <v>93</v>
      </c>
      <c r="AM72" s="173" t="s">
        <v>33</v>
      </c>
      <c r="AN72" s="173" t="s">
        <v>9</v>
      </c>
      <c r="AO72" s="173" t="s">
        <v>10</v>
      </c>
      <c r="AP72" s="173"/>
      <c r="AQ72" s="174"/>
    </row>
    <row r="73" spans="38:43" x14ac:dyDescent="0.25">
      <c r="AL73" s="173" t="s">
        <v>94</v>
      </c>
      <c r="AM73" s="173" t="s">
        <v>33</v>
      </c>
      <c r="AN73" s="173" t="s">
        <v>9</v>
      </c>
      <c r="AO73" s="173" t="s">
        <v>10</v>
      </c>
      <c r="AP73" s="173"/>
      <c r="AQ73" s="174"/>
    </row>
    <row r="74" spans="38:43" x14ac:dyDescent="0.25">
      <c r="AL74" s="173" t="s">
        <v>95</v>
      </c>
      <c r="AM74" s="173" t="s">
        <v>33</v>
      </c>
      <c r="AN74" s="173" t="s">
        <v>9</v>
      </c>
      <c r="AO74" s="173" t="s">
        <v>10</v>
      </c>
      <c r="AP74" s="173"/>
      <c r="AQ74" s="174"/>
    </row>
    <row r="75" spans="38:43" x14ac:dyDescent="0.25">
      <c r="AL75" s="173" t="s">
        <v>96</v>
      </c>
      <c r="AM75" s="173" t="s">
        <v>33</v>
      </c>
      <c r="AN75" s="173" t="s">
        <v>9</v>
      </c>
      <c r="AO75" s="173" t="s">
        <v>10</v>
      </c>
      <c r="AP75" s="173"/>
      <c r="AQ75" s="174"/>
    </row>
    <row r="76" spans="38:43" x14ac:dyDescent="0.25">
      <c r="AL76" s="173" t="s">
        <v>97</v>
      </c>
      <c r="AM76" s="173" t="s">
        <v>33</v>
      </c>
      <c r="AN76" s="173" t="s">
        <v>9</v>
      </c>
      <c r="AO76" s="173" t="s">
        <v>10</v>
      </c>
      <c r="AP76" s="173"/>
      <c r="AQ76" s="174"/>
    </row>
    <row r="77" spans="38:43" x14ac:dyDescent="0.25">
      <c r="AL77" s="173" t="s">
        <v>98</v>
      </c>
      <c r="AM77" s="173" t="s">
        <v>33</v>
      </c>
      <c r="AN77" s="173" t="s">
        <v>9</v>
      </c>
      <c r="AO77" s="173" t="s">
        <v>10</v>
      </c>
      <c r="AP77" s="173"/>
      <c r="AQ77" s="174"/>
    </row>
    <row r="78" spans="38:43" x14ac:dyDescent="0.25">
      <c r="AL78" s="173" t="s">
        <v>99</v>
      </c>
      <c r="AM78" s="173" t="s">
        <v>100</v>
      </c>
      <c r="AN78" s="173" t="s">
        <v>9</v>
      </c>
      <c r="AO78" s="173" t="s">
        <v>10</v>
      </c>
      <c r="AP78" s="173"/>
      <c r="AQ78" s="174"/>
    </row>
    <row r="79" spans="38:43" x14ac:dyDescent="0.25">
      <c r="AL79" s="173" t="s">
        <v>101</v>
      </c>
      <c r="AM79" s="173" t="s">
        <v>25</v>
      </c>
      <c r="AN79" s="173" t="s">
        <v>5</v>
      </c>
      <c r="AO79" s="173" t="s">
        <v>6</v>
      </c>
      <c r="AP79" s="173"/>
      <c r="AQ79" s="174"/>
    </row>
    <row r="80" spans="38:43" x14ac:dyDescent="0.25">
      <c r="AL80" s="173" t="s">
        <v>102</v>
      </c>
      <c r="AM80" s="173" t="s">
        <v>33</v>
      </c>
      <c r="AN80" s="173" t="s">
        <v>9</v>
      </c>
      <c r="AO80" s="173" t="s">
        <v>10</v>
      </c>
      <c r="AP80" s="173"/>
      <c r="AQ80" s="174"/>
    </row>
    <row r="81" spans="38:43" x14ac:dyDescent="0.25">
      <c r="AL81" s="173" t="s">
        <v>103</v>
      </c>
      <c r="AM81" s="173" t="s">
        <v>36</v>
      </c>
      <c r="AN81" s="173" t="s">
        <v>9</v>
      </c>
      <c r="AO81" s="173" t="s">
        <v>10</v>
      </c>
      <c r="AP81" s="173"/>
      <c r="AQ81" s="174"/>
    </row>
    <row r="82" spans="38:43" x14ac:dyDescent="0.25">
      <c r="AL82" s="173" t="s">
        <v>104</v>
      </c>
      <c r="AM82" s="173" t="s">
        <v>69</v>
      </c>
      <c r="AN82" s="173" t="s">
        <v>5</v>
      </c>
      <c r="AO82" s="173" t="s">
        <v>6</v>
      </c>
      <c r="AP82" s="173"/>
      <c r="AQ82" s="174"/>
    </row>
    <row r="83" spans="38:43" x14ac:dyDescent="0.25">
      <c r="AL83" s="173" t="s">
        <v>105</v>
      </c>
      <c r="AM83" s="173" t="s">
        <v>106</v>
      </c>
      <c r="AN83" s="173" t="s">
        <v>5</v>
      </c>
      <c r="AO83" s="173" t="s">
        <v>6</v>
      </c>
      <c r="AP83" s="173"/>
      <c r="AQ83" s="174"/>
    </row>
    <row r="84" spans="38:43" x14ac:dyDescent="0.25">
      <c r="AL84" s="173" t="s">
        <v>107</v>
      </c>
      <c r="AM84" s="173" t="s">
        <v>32</v>
      </c>
      <c r="AN84" s="173" t="s">
        <v>9</v>
      </c>
      <c r="AO84" s="173" t="s">
        <v>10</v>
      </c>
      <c r="AP84" s="173"/>
      <c r="AQ84" s="174"/>
    </row>
    <row r="85" spans="38:43" x14ac:dyDescent="0.25">
      <c r="AL85" s="173" t="s">
        <v>108</v>
      </c>
      <c r="AM85" s="173" t="s">
        <v>31</v>
      </c>
      <c r="AN85" s="173" t="s">
        <v>9</v>
      </c>
      <c r="AO85" s="173" t="s">
        <v>10</v>
      </c>
      <c r="AP85" s="173"/>
      <c r="AQ85" s="174"/>
    </row>
    <row r="86" spans="38:43" x14ac:dyDescent="0.25">
      <c r="AL86" s="173" t="s">
        <v>109</v>
      </c>
      <c r="AM86" s="173" t="s">
        <v>32</v>
      </c>
      <c r="AN86" s="173" t="s">
        <v>9</v>
      </c>
      <c r="AO86" s="173" t="s">
        <v>10</v>
      </c>
      <c r="AP86" s="173"/>
      <c r="AQ86" s="174"/>
    </row>
    <row r="87" spans="38:43" x14ac:dyDescent="0.25">
      <c r="AL87" s="173" t="s">
        <v>110</v>
      </c>
      <c r="AM87" s="173" t="s">
        <v>111</v>
      </c>
      <c r="AN87" s="173" t="s">
        <v>9</v>
      </c>
      <c r="AO87" s="173" t="s">
        <v>10</v>
      </c>
      <c r="AP87" s="173"/>
      <c r="AQ87" s="174"/>
    </row>
    <row r="88" spans="38:43" x14ac:dyDescent="0.25">
      <c r="AL88" s="173" t="s">
        <v>112</v>
      </c>
      <c r="AM88" s="173" t="s">
        <v>111</v>
      </c>
      <c r="AN88" s="173" t="s">
        <v>9</v>
      </c>
      <c r="AO88" s="173" t="s">
        <v>10</v>
      </c>
      <c r="AP88" s="173"/>
      <c r="AQ88" s="174"/>
    </row>
    <row r="89" spans="38:43" x14ac:dyDescent="0.25">
      <c r="AL89" s="173" t="s">
        <v>113</v>
      </c>
      <c r="AM89" s="173" t="s">
        <v>32</v>
      </c>
      <c r="AN89" s="173" t="s">
        <v>9</v>
      </c>
      <c r="AO89" s="173" t="s">
        <v>10</v>
      </c>
      <c r="AP89" s="173"/>
      <c r="AQ89" s="174"/>
    </row>
    <row r="90" spans="38:43" x14ac:dyDescent="0.25">
      <c r="AL90" s="173" t="s">
        <v>114</v>
      </c>
      <c r="AM90" s="173" t="s">
        <v>32</v>
      </c>
      <c r="AN90" s="173" t="s">
        <v>9</v>
      </c>
      <c r="AO90" s="173" t="s">
        <v>10</v>
      </c>
      <c r="AP90" s="173"/>
      <c r="AQ90" s="174"/>
    </row>
    <row r="91" spans="38:43" x14ac:dyDescent="0.25">
      <c r="AL91" s="173" t="s">
        <v>115</v>
      </c>
      <c r="AM91" s="173" t="s">
        <v>111</v>
      </c>
      <c r="AN91" s="173" t="s">
        <v>9</v>
      </c>
      <c r="AO91" s="173" t="s">
        <v>10</v>
      </c>
      <c r="AP91" s="173"/>
      <c r="AQ91" s="174"/>
    </row>
    <row r="92" spans="38:43" x14ac:dyDescent="0.25">
      <c r="AL92" s="173" t="s">
        <v>116</v>
      </c>
      <c r="AM92" s="173" t="s">
        <v>111</v>
      </c>
      <c r="AN92" s="173" t="s">
        <v>9</v>
      </c>
      <c r="AO92" s="173" t="s">
        <v>10</v>
      </c>
      <c r="AP92" s="173"/>
      <c r="AQ92" s="174"/>
    </row>
    <row r="93" spans="38:43" x14ac:dyDescent="0.25">
      <c r="AL93" s="173" t="s">
        <v>117</v>
      </c>
      <c r="AM93" s="173" t="s">
        <v>111</v>
      </c>
      <c r="AN93" s="173" t="s">
        <v>9</v>
      </c>
      <c r="AO93" s="173" t="s">
        <v>10</v>
      </c>
      <c r="AP93" s="173"/>
      <c r="AQ93" s="174"/>
    </row>
    <row r="94" spans="38:43" x14ac:dyDescent="0.25">
      <c r="AL94" s="173" t="s">
        <v>118</v>
      </c>
      <c r="AM94" s="173" t="s">
        <v>111</v>
      </c>
      <c r="AN94" s="173" t="s">
        <v>9</v>
      </c>
      <c r="AO94" s="173" t="s">
        <v>10</v>
      </c>
      <c r="AP94" s="173"/>
      <c r="AQ94" s="174"/>
    </row>
    <row r="95" spans="38:43" x14ac:dyDescent="0.25">
      <c r="AL95" s="173" t="s">
        <v>119</v>
      </c>
      <c r="AM95" s="173" t="s">
        <v>34</v>
      </c>
      <c r="AN95" s="173" t="s">
        <v>9</v>
      </c>
      <c r="AO95" s="173" t="s">
        <v>10</v>
      </c>
      <c r="AP95" s="173"/>
      <c r="AQ95" s="174"/>
    </row>
    <row r="96" spans="38:43" x14ac:dyDescent="0.25">
      <c r="AL96" s="173" t="s">
        <v>120</v>
      </c>
      <c r="AM96" s="173" t="s">
        <v>111</v>
      </c>
      <c r="AN96" s="173" t="s">
        <v>9</v>
      </c>
      <c r="AO96" s="173" t="s">
        <v>10</v>
      </c>
      <c r="AP96" s="173"/>
      <c r="AQ96" s="174"/>
    </row>
    <row r="97" spans="38:43" x14ac:dyDescent="0.25">
      <c r="AL97" s="173" t="s">
        <v>121</v>
      </c>
      <c r="AM97" s="173" t="s">
        <v>111</v>
      </c>
      <c r="AN97" s="173" t="s">
        <v>9</v>
      </c>
      <c r="AO97" s="173" t="s">
        <v>10</v>
      </c>
      <c r="AP97" s="173"/>
      <c r="AQ97" s="174"/>
    </row>
    <row r="98" spans="38:43" x14ac:dyDescent="0.25">
      <c r="AL98" s="173" t="s">
        <v>122</v>
      </c>
      <c r="AM98" s="173" t="s">
        <v>33</v>
      </c>
      <c r="AN98" s="173" t="s">
        <v>9</v>
      </c>
      <c r="AO98" s="173" t="s">
        <v>10</v>
      </c>
      <c r="AP98" s="173"/>
      <c r="AQ98" s="174"/>
    </row>
    <row r="99" spans="38:43" x14ac:dyDescent="0.25">
      <c r="AL99" s="173" t="s">
        <v>123</v>
      </c>
      <c r="AM99" s="173" t="s">
        <v>49</v>
      </c>
      <c r="AN99" s="173" t="s">
        <v>9</v>
      </c>
      <c r="AO99" s="173" t="s">
        <v>10</v>
      </c>
      <c r="AP99" s="173"/>
      <c r="AQ99" s="174"/>
    </row>
    <row r="100" spans="38:43" x14ac:dyDescent="0.25">
      <c r="AL100" s="173" t="s">
        <v>124</v>
      </c>
      <c r="AM100" s="173" t="s">
        <v>125</v>
      </c>
      <c r="AN100" s="173" t="s">
        <v>9</v>
      </c>
      <c r="AO100" s="173" t="s">
        <v>10</v>
      </c>
      <c r="AP100" s="173"/>
      <c r="AQ100" s="174"/>
    </row>
    <row r="101" spans="38:43" x14ac:dyDescent="0.25">
      <c r="AL101" s="173" t="s">
        <v>126</v>
      </c>
      <c r="AM101" s="173" t="s">
        <v>127</v>
      </c>
      <c r="AN101" s="173" t="s">
        <v>9</v>
      </c>
      <c r="AO101" s="173" t="s">
        <v>10</v>
      </c>
      <c r="AP101" s="173"/>
      <c r="AQ101" s="174"/>
    </row>
    <row r="102" spans="38:43" x14ac:dyDescent="0.25">
      <c r="AL102" s="173" t="s">
        <v>128</v>
      </c>
      <c r="AM102" s="173" t="s">
        <v>129</v>
      </c>
      <c r="AN102" s="173" t="s">
        <v>9</v>
      </c>
      <c r="AO102" s="173" t="s">
        <v>10</v>
      </c>
      <c r="AP102" s="173"/>
      <c r="AQ102" s="174"/>
    </row>
    <row r="103" spans="38:43" x14ac:dyDescent="0.25">
      <c r="AL103" s="173" t="s">
        <v>130</v>
      </c>
      <c r="AM103" s="173" t="s">
        <v>33</v>
      </c>
      <c r="AN103" s="173" t="s">
        <v>9</v>
      </c>
      <c r="AO103" s="173" t="s">
        <v>10</v>
      </c>
      <c r="AP103" s="173"/>
      <c r="AQ103" s="174"/>
    </row>
    <row r="104" spans="38:43" x14ac:dyDescent="0.25">
      <c r="AL104" s="173" t="s">
        <v>131</v>
      </c>
      <c r="AM104" s="173" t="s">
        <v>13</v>
      </c>
      <c r="AN104" s="173" t="s">
        <v>9</v>
      </c>
      <c r="AO104" s="173" t="s">
        <v>10</v>
      </c>
      <c r="AP104" s="173"/>
      <c r="AQ104" s="174"/>
    </row>
    <row r="105" spans="38:43" x14ac:dyDescent="0.25">
      <c r="AL105" s="173" t="s">
        <v>132</v>
      </c>
      <c r="AM105" s="173" t="s">
        <v>33</v>
      </c>
      <c r="AN105" s="173" t="s">
        <v>9</v>
      </c>
      <c r="AO105" s="173" t="s">
        <v>10</v>
      </c>
      <c r="AP105" s="173"/>
      <c r="AQ105" s="174"/>
    </row>
    <row r="106" spans="38:43" x14ac:dyDescent="0.25">
      <c r="AL106" s="173" t="s">
        <v>133</v>
      </c>
      <c r="AM106" s="173" t="s">
        <v>134</v>
      </c>
      <c r="AN106" s="173" t="s">
        <v>5</v>
      </c>
      <c r="AO106" s="173" t="s">
        <v>6</v>
      </c>
      <c r="AP106" s="173"/>
      <c r="AQ106" s="174"/>
    </row>
    <row r="107" spans="38:43" x14ac:dyDescent="0.25">
      <c r="AL107" s="173" t="s">
        <v>135</v>
      </c>
      <c r="AM107" s="173" t="s">
        <v>134</v>
      </c>
      <c r="AN107" s="173" t="s">
        <v>5</v>
      </c>
      <c r="AO107" s="173" t="s">
        <v>6</v>
      </c>
      <c r="AP107" s="173"/>
      <c r="AQ107" s="174"/>
    </row>
    <row r="108" spans="38:43" x14ac:dyDescent="0.25">
      <c r="AL108" s="173" t="s">
        <v>136</v>
      </c>
      <c r="AM108" s="173" t="s">
        <v>137</v>
      </c>
      <c r="AN108" s="173" t="s">
        <v>9</v>
      </c>
      <c r="AO108" s="173" t="s">
        <v>10</v>
      </c>
      <c r="AP108" s="173"/>
      <c r="AQ108" s="174"/>
    </row>
    <row r="109" spans="38:43" x14ac:dyDescent="0.25">
      <c r="AL109" s="173" t="s">
        <v>138</v>
      </c>
      <c r="AM109" s="173" t="s">
        <v>139</v>
      </c>
      <c r="AN109" s="173" t="s">
        <v>9</v>
      </c>
      <c r="AO109" s="173" t="s">
        <v>10</v>
      </c>
      <c r="AP109" s="173"/>
      <c r="AQ109" s="174"/>
    </row>
    <row r="110" spans="38:43" x14ac:dyDescent="0.25">
      <c r="AL110" s="173" t="s">
        <v>140</v>
      </c>
      <c r="AM110" s="173" t="s">
        <v>33</v>
      </c>
      <c r="AN110" s="173" t="s">
        <v>9</v>
      </c>
      <c r="AO110" s="173" t="s">
        <v>10</v>
      </c>
      <c r="AP110" s="173"/>
      <c r="AQ110" s="174"/>
    </row>
    <row r="111" spans="38:43" x14ac:dyDescent="0.25">
      <c r="AL111" s="173" t="s">
        <v>141</v>
      </c>
      <c r="AM111" s="173" t="s">
        <v>142</v>
      </c>
      <c r="AN111" s="173" t="s">
        <v>5</v>
      </c>
      <c r="AO111" s="173" t="s">
        <v>6</v>
      </c>
      <c r="AP111" s="173"/>
      <c r="AQ111" s="174"/>
    </row>
    <row r="112" spans="38:43" x14ac:dyDescent="0.25">
      <c r="AL112" s="173" t="s">
        <v>143</v>
      </c>
      <c r="AM112" s="173" t="s">
        <v>32</v>
      </c>
      <c r="AN112" s="173" t="s">
        <v>9</v>
      </c>
      <c r="AO112" s="173" t="s">
        <v>10</v>
      </c>
      <c r="AP112" s="173"/>
      <c r="AQ112" s="174"/>
    </row>
    <row r="113" spans="38:43" x14ac:dyDescent="0.25">
      <c r="AL113" s="173" t="s">
        <v>144</v>
      </c>
      <c r="AM113" s="173" t="s">
        <v>30</v>
      </c>
      <c r="AN113" s="173" t="s">
        <v>9</v>
      </c>
      <c r="AO113" s="173" t="s">
        <v>10</v>
      </c>
      <c r="AP113" s="173"/>
      <c r="AQ113" s="174"/>
    </row>
    <row r="114" spans="38:43" x14ac:dyDescent="0.25">
      <c r="AL114" s="173" t="s">
        <v>145</v>
      </c>
      <c r="AM114" s="173" t="s">
        <v>37</v>
      </c>
      <c r="AN114" s="173" t="s">
        <v>9</v>
      </c>
      <c r="AO114" s="173" t="s">
        <v>10</v>
      </c>
      <c r="AP114" s="173"/>
      <c r="AQ114" s="174"/>
    </row>
    <row r="115" spans="38:43" x14ac:dyDescent="0.25">
      <c r="AL115" s="173" t="s">
        <v>146</v>
      </c>
      <c r="AM115" s="173" t="s">
        <v>34</v>
      </c>
      <c r="AN115" s="173" t="s">
        <v>9</v>
      </c>
      <c r="AO115" s="173" t="s">
        <v>10</v>
      </c>
      <c r="AP115" s="173"/>
      <c r="AQ115" s="174"/>
    </row>
    <row r="116" spans="38:43" x14ac:dyDescent="0.25">
      <c r="AL116" s="173" t="s">
        <v>147</v>
      </c>
      <c r="AM116" s="173" t="s">
        <v>139</v>
      </c>
      <c r="AN116" s="173" t="s">
        <v>9</v>
      </c>
      <c r="AO116" s="173" t="s">
        <v>10</v>
      </c>
      <c r="AP116" s="173"/>
      <c r="AQ116" s="174"/>
    </row>
    <row r="117" spans="38:43" x14ac:dyDescent="0.25">
      <c r="AL117" s="173" t="s">
        <v>148</v>
      </c>
      <c r="AM117" s="173" t="s">
        <v>34</v>
      </c>
      <c r="AN117" s="173" t="s">
        <v>9</v>
      </c>
      <c r="AO117" s="173" t="s">
        <v>10</v>
      </c>
      <c r="AP117" s="173"/>
      <c r="AQ117" s="174"/>
    </row>
    <row r="118" spans="38:43" x14ac:dyDescent="0.25">
      <c r="AL118" s="173" t="s">
        <v>149</v>
      </c>
      <c r="AM118" s="173" t="s">
        <v>34</v>
      </c>
      <c r="AN118" s="173" t="s">
        <v>9</v>
      </c>
      <c r="AO118" s="173" t="s">
        <v>10</v>
      </c>
      <c r="AP118" s="173"/>
      <c r="AQ118" s="174"/>
    </row>
    <row r="119" spans="38:43" x14ac:dyDescent="0.25">
      <c r="AL119" s="173" t="s">
        <v>150</v>
      </c>
      <c r="AM119" s="173" t="s">
        <v>111</v>
      </c>
      <c r="AN119" s="173" t="s">
        <v>9</v>
      </c>
      <c r="AO119" s="173" t="s">
        <v>10</v>
      </c>
      <c r="AP119" s="173"/>
      <c r="AQ119" s="174"/>
    </row>
    <row r="120" spans="38:43" x14ac:dyDescent="0.25">
      <c r="AL120" s="173" t="s">
        <v>151</v>
      </c>
      <c r="AM120" s="173" t="s">
        <v>111</v>
      </c>
      <c r="AN120" s="173" t="s">
        <v>9</v>
      </c>
      <c r="AO120" s="173" t="s">
        <v>10</v>
      </c>
      <c r="AP120" s="173"/>
      <c r="AQ120" s="174"/>
    </row>
    <row r="121" spans="38:43" x14ac:dyDescent="0.25">
      <c r="AL121" s="173" t="s">
        <v>152</v>
      </c>
      <c r="AM121" s="173" t="s">
        <v>111</v>
      </c>
      <c r="AN121" s="173" t="s">
        <v>9</v>
      </c>
      <c r="AO121" s="173" t="s">
        <v>10</v>
      </c>
      <c r="AP121" s="173"/>
      <c r="AQ121" s="174"/>
    </row>
    <row r="122" spans="38:43" x14ac:dyDescent="0.25">
      <c r="AL122" s="173" t="s">
        <v>153</v>
      </c>
      <c r="AM122" s="173" t="s">
        <v>154</v>
      </c>
      <c r="AN122" s="173" t="s">
        <v>5</v>
      </c>
      <c r="AO122" s="173" t="s">
        <v>6</v>
      </c>
      <c r="AP122" s="173"/>
      <c r="AQ122" s="174"/>
    </row>
    <row r="123" spans="38:43" x14ac:dyDescent="0.25">
      <c r="AL123" s="173" t="s">
        <v>155</v>
      </c>
      <c r="AM123" s="173" t="s">
        <v>111</v>
      </c>
      <c r="AN123" s="173" t="s">
        <v>9</v>
      </c>
      <c r="AO123" s="173" t="s">
        <v>10</v>
      </c>
      <c r="AP123" s="173"/>
      <c r="AQ123" s="174"/>
    </row>
    <row r="124" spans="38:43" x14ac:dyDescent="0.25">
      <c r="AL124" s="173" t="s">
        <v>156</v>
      </c>
      <c r="AM124" s="173" t="s">
        <v>111</v>
      </c>
      <c r="AN124" s="173" t="s">
        <v>9</v>
      </c>
      <c r="AO124" s="173" t="s">
        <v>10</v>
      </c>
      <c r="AP124" s="173"/>
      <c r="AQ124" s="174"/>
    </row>
    <row r="125" spans="38:43" x14ac:dyDescent="0.25">
      <c r="AL125" s="173" t="s">
        <v>157</v>
      </c>
      <c r="AM125" s="173" t="s">
        <v>29</v>
      </c>
      <c r="AN125" s="173" t="s">
        <v>9</v>
      </c>
      <c r="AO125" s="173" t="s">
        <v>10</v>
      </c>
      <c r="AP125" s="173"/>
      <c r="AQ125" s="174"/>
    </row>
    <row r="126" spans="38:43" x14ac:dyDescent="0.25">
      <c r="AL126" s="173" t="s">
        <v>158</v>
      </c>
      <c r="AM126" s="173" t="s">
        <v>33</v>
      </c>
      <c r="AN126" s="173" t="s">
        <v>9</v>
      </c>
      <c r="AO126" s="173" t="s">
        <v>10</v>
      </c>
      <c r="AP126" s="173"/>
      <c r="AQ126" s="174"/>
    </row>
    <row r="1493" spans="1:17" x14ac:dyDescent="0.25">
      <c r="D1493" s="176"/>
      <c r="E1493" s="176"/>
      <c r="F1493" s="176"/>
      <c r="G1493" s="176"/>
      <c r="H1493" s="176"/>
      <c r="I1493" s="176"/>
      <c r="J1493" s="176"/>
      <c r="K1493" s="176"/>
      <c r="L1493" s="176"/>
      <c r="M1493" s="176"/>
      <c r="N1493" s="176"/>
      <c r="O1493" s="176"/>
      <c r="P1493" s="176"/>
    </row>
    <row r="1494" spans="1:17" x14ac:dyDescent="0.25">
      <c r="D1494" s="176"/>
      <c r="E1494" s="176"/>
      <c r="F1494" s="176"/>
      <c r="G1494" s="176"/>
      <c r="H1494" s="176"/>
      <c r="I1494" s="176"/>
      <c r="J1494" s="176"/>
      <c r="K1494" s="176"/>
      <c r="L1494" s="176"/>
      <c r="M1494" s="176"/>
      <c r="N1494" s="176"/>
      <c r="O1494" s="176"/>
      <c r="P1494" s="176"/>
    </row>
    <row r="1495" spans="1:17" x14ac:dyDescent="0.25">
      <c r="D1495" s="176"/>
      <c r="E1495" s="176"/>
      <c r="F1495" s="176"/>
      <c r="G1495" s="176"/>
      <c r="H1495" s="176"/>
      <c r="I1495" s="176"/>
      <c r="J1495" s="176"/>
      <c r="K1495" s="176"/>
      <c r="L1495" s="176"/>
      <c r="M1495" s="176"/>
      <c r="N1495" s="176"/>
      <c r="O1495" s="176"/>
      <c r="P1495" s="176"/>
    </row>
    <row r="1496" spans="1:17" x14ac:dyDescent="0.25">
      <c r="D1496" s="176"/>
      <c r="E1496" s="176"/>
      <c r="F1496" s="176"/>
      <c r="G1496" s="176"/>
      <c r="H1496" s="176"/>
      <c r="I1496" s="176"/>
      <c r="J1496" s="176"/>
      <c r="K1496" s="176"/>
      <c r="L1496" s="176"/>
      <c r="M1496" s="176"/>
      <c r="N1496" s="176"/>
      <c r="O1496" s="176"/>
      <c r="P1496" s="176"/>
    </row>
    <row r="1497" spans="1:17" x14ac:dyDescent="0.25">
      <c r="A1497" s="177"/>
      <c r="D1497" s="176"/>
      <c r="E1497" s="176"/>
      <c r="F1497" s="176"/>
      <c r="G1497" s="176"/>
      <c r="H1497" s="176"/>
      <c r="I1497" s="176"/>
      <c r="J1497" s="176"/>
      <c r="K1497" s="176"/>
      <c r="L1497" s="176"/>
      <c r="M1497" s="176"/>
      <c r="N1497" s="176"/>
      <c r="O1497" s="176"/>
      <c r="P1497" s="176"/>
      <c r="Q1497" s="178"/>
    </row>
    <row r="1498" spans="1:17" x14ac:dyDescent="0.25">
      <c r="A1498" s="177"/>
      <c r="B1498" s="177"/>
      <c r="C1498" s="176"/>
      <c r="D1498" s="176"/>
      <c r="E1498" s="176"/>
      <c r="F1498" s="176"/>
      <c r="G1498" s="176"/>
      <c r="H1498" s="176"/>
      <c r="I1498" s="176"/>
      <c r="J1498" s="176"/>
      <c r="K1498" s="176"/>
      <c r="L1498" s="176"/>
      <c r="M1498" s="176"/>
      <c r="N1498" s="176"/>
      <c r="O1498" s="176"/>
      <c r="P1498" s="176"/>
      <c r="Q1498" s="178"/>
    </row>
    <row r="1499" spans="1:17" x14ac:dyDescent="0.25">
      <c r="A1499" s="177"/>
      <c r="B1499" s="177"/>
      <c r="C1499" s="176"/>
      <c r="D1499" s="176"/>
      <c r="E1499" s="176"/>
      <c r="F1499" s="176"/>
      <c r="G1499" s="176"/>
      <c r="H1499" s="176"/>
      <c r="I1499" s="176"/>
      <c r="J1499" s="176"/>
      <c r="K1499" s="176"/>
      <c r="L1499" s="176"/>
      <c r="M1499" s="176"/>
      <c r="N1499" s="176"/>
      <c r="O1499" s="176"/>
      <c r="P1499" s="176"/>
      <c r="Q1499" s="178"/>
    </row>
    <row r="1500" spans="1:17" x14ac:dyDescent="0.25">
      <c r="A1500" s="177"/>
      <c r="B1500" s="177"/>
      <c r="C1500" s="176"/>
      <c r="D1500" s="176"/>
      <c r="E1500" s="176"/>
      <c r="F1500" s="176"/>
      <c r="G1500" s="176"/>
      <c r="H1500" s="176"/>
      <c r="I1500" s="176"/>
      <c r="J1500" s="176"/>
      <c r="K1500" s="176"/>
      <c r="L1500" s="176"/>
      <c r="M1500" s="176"/>
      <c r="N1500" s="176"/>
      <c r="O1500" s="176"/>
      <c r="P1500" s="176"/>
      <c r="Q1500" s="178"/>
    </row>
    <row r="1501" spans="1:17" x14ac:dyDescent="0.25">
      <c r="A1501" s="177"/>
      <c r="B1501" s="177"/>
      <c r="C1501" s="176"/>
      <c r="D1501" s="176"/>
      <c r="E1501" s="176"/>
      <c r="F1501" s="176"/>
      <c r="G1501" s="176"/>
      <c r="H1501" s="176"/>
      <c r="I1501" s="176"/>
      <c r="J1501" s="176"/>
      <c r="K1501" s="176"/>
      <c r="L1501" s="176"/>
      <c r="M1501" s="176"/>
      <c r="N1501" s="176"/>
      <c r="O1501" s="176"/>
      <c r="P1501" s="176"/>
      <c r="Q1501" s="178"/>
    </row>
    <row r="1502" spans="1:17" x14ac:dyDescent="0.25">
      <c r="A1502" s="177"/>
      <c r="B1502" s="177"/>
      <c r="C1502" s="176"/>
      <c r="D1502" s="176"/>
      <c r="E1502" s="176"/>
      <c r="F1502" s="176"/>
      <c r="G1502" s="176"/>
      <c r="H1502" s="176"/>
      <c r="I1502" s="176"/>
      <c r="J1502" s="176"/>
      <c r="K1502" s="176"/>
      <c r="L1502" s="176"/>
      <c r="M1502" s="176"/>
      <c r="N1502" s="176"/>
      <c r="O1502" s="176"/>
      <c r="P1502" s="176"/>
      <c r="Q1502" s="178"/>
    </row>
    <row r="1503" spans="1:17" x14ac:dyDescent="0.25">
      <c r="A1503" s="177"/>
      <c r="B1503" s="177"/>
      <c r="C1503" s="176"/>
      <c r="D1503" s="176"/>
      <c r="E1503" s="176"/>
      <c r="F1503" s="176"/>
      <c r="G1503" s="176"/>
      <c r="H1503" s="176"/>
      <c r="I1503" s="176"/>
      <c r="J1503" s="176"/>
      <c r="K1503" s="176"/>
      <c r="L1503" s="176"/>
      <c r="M1503" s="176"/>
      <c r="N1503" s="176"/>
      <c r="O1503" s="176"/>
      <c r="P1503" s="176"/>
      <c r="Q1503" s="178"/>
    </row>
    <row r="1504" spans="1:17" x14ac:dyDescent="0.25">
      <c r="A1504" s="177"/>
      <c r="B1504" s="177"/>
      <c r="C1504" s="176"/>
      <c r="D1504" s="176"/>
      <c r="E1504" s="176"/>
      <c r="F1504" s="176"/>
      <c r="G1504" s="176"/>
      <c r="H1504" s="176"/>
      <c r="I1504" s="176"/>
      <c r="J1504" s="176"/>
      <c r="K1504" s="176"/>
      <c r="L1504" s="176"/>
      <c r="M1504" s="176"/>
      <c r="N1504" s="176"/>
      <c r="O1504" s="176"/>
      <c r="P1504" s="176"/>
      <c r="Q1504" s="178"/>
    </row>
    <row r="1505" spans="1:17" x14ac:dyDescent="0.25">
      <c r="A1505" s="177"/>
      <c r="B1505" s="177"/>
      <c r="C1505" s="176"/>
      <c r="D1505" s="176"/>
      <c r="E1505" s="176"/>
      <c r="F1505" s="176"/>
      <c r="G1505" s="176"/>
      <c r="H1505" s="176"/>
      <c r="I1505" s="176"/>
      <c r="J1505" s="176"/>
      <c r="K1505" s="176"/>
      <c r="L1505" s="176"/>
      <c r="M1505" s="176"/>
      <c r="N1505" s="176"/>
      <c r="O1505" s="176"/>
      <c r="P1505" s="176"/>
      <c r="Q1505" s="178"/>
    </row>
    <row r="1506" spans="1:17" x14ac:dyDescent="0.25">
      <c r="A1506" s="177"/>
      <c r="B1506" s="177"/>
      <c r="C1506" s="176"/>
      <c r="D1506" s="176"/>
      <c r="E1506" s="176"/>
      <c r="F1506" s="176"/>
      <c r="G1506" s="176"/>
      <c r="H1506" s="176"/>
      <c r="I1506" s="176"/>
      <c r="J1506" s="176"/>
      <c r="K1506" s="176"/>
      <c r="L1506" s="176"/>
      <c r="M1506" s="176"/>
      <c r="N1506" s="176"/>
      <c r="O1506" s="176"/>
      <c r="P1506" s="176"/>
      <c r="Q1506" s="178"/>
    </row>
    <row r="1507" spans="1:17" x14ac:dyDescent="0.25">
      <c r="A1507" s="177"/>
      <c r="B1507" s="177"/>
      <c r="C1507" s="176"/>
      <c r="D1507" s="176"/>
      <c r="E1507" s="176"/>
      <c r="F1507" s="176"/>
      <c r="G1507" s="176"/>
      <c r="H1507" s="176"/>
      <c r="I1507" s="176"/>
      <c r="J1507" s="176"/>
      <c r="K1507" s="176"/>
      <c r="L1507" s="176"/>
      <c r="M1507" s="176"/>
      <c r="N1507" s="176"/>
      <c r="O1507" s="176"/>
      <c r="P1507" s="176"/>
      <c r="Q1507" s="178"/>
    </row>
    <row r="1508" spans="1:17" x14ac:dyDescent="0.25">
      <c r="A1508" s="177"/>
      <c r="B1508" s="177"/>
      <c r="C1508" s="176"/>
      <c r="D1508" s="176"/>
      <c r="E1508" s="176"/>
      <c r="F1508" s="176"/>
      <c r="G1508" s="176"/>
      <c r="H1508" s="176"/>
      <c r="I1508" s="176"/>
      <c r="J1508" s="176"/>
      <c r="K1508" s="176"/>
      <c r="L1508" s="176"/>
      <c r="M1508" s="176"/>
      <c r="N1508" s="176"/>
      <c r="O1508" s="176"/>
      <c r="P1508" s="176"/>
      <c r="Q1508" s="178"/>
    </row>
    <row r="1509" spans="1:17" x14ac:dyDescent="0.25">
      <c r="A1509" s="177"/>
      <c r="B1509" s="177"/>
      <c r="C1509" s="176"/>
      <c r="D1509" s="176"/>
      <c r="E1509" s="176"/>
      <c r="F1509" s="176"/>
      <c r="G1509" s="176"/>
      <c r="H1509" s="176"/>
      <c r="I1509" s="176"/>
      <c r="J1509" s="176"/>
      <c r="K1509" s="176"/>
      <c r="L1509" s="176"/>
      <c r="M1509" s="176"/>
      <c r="N1509" s="176"/>
      <c r="O1509" s="176"/>
      <c r="P1509" s="176"/>
      <c r="Q1509" s="178"/>
    </row>
    <row r="1510" spans="1:17" x14ac:dyDescent="0.25">
      <c r="A1510" s="177"/>
      <c r="B1510" s="177"/>
      <c r="C1510" s="176"/>
      <c r="D1510" s="176"/>
      <c r="E1510" s="176"/>
      <c r="F1510" s="176"/>
      <c r="G1510" s="176"/>
      <c r="H1510" s="176"/>
      <c r="I1510" s="176"/>
      <c r="J1510" s="176"/>
      <c r="K1510" s="176"/>
      <c r="L1510" s="176"/>
      <c r="M1510" s="176"/>
      <c r="N1510" s="176"/>
      <c r="O1510" s="176"/>
      <c r="P1510" s="176"/>
      <c r="Q1510" s="178"/>
    </row>
    <row r="1511" spans="1:17" x14ac:dyDescent="0.25">
      <c r="A1511" s="177"/>
      <c r="B1511" s="177"/>
      <c r="C1511" s="176"/>
      <c r="D1511" s="176"/>
      <c r="E1511" s="176"/>
      <c r="F1511" s="176"/>
      <c r="G1511" s="176"/>
      <c r="H1511" s="176"/>
      <c r="I1511" s="176"/>
      <c r="J1511" s="176"/>
      <c r="K1511" s="176"/>
      <c r="L1511" s="176"/>
      <c r="M1511" s="176"/>
      <c r="N1511" s="176"/>
      <c r="O1511" s="176"/>
      <c r="P1511" s="176"/>
      <c r="Q1511" s="178"/>
    </row>
    <row r="1512" spans="1:17" x14ac:dyDescent="0.25">
      <c r="A1512" s="177"/>
      <c r="B1512" s="177"/>
      <c r="C1512" s="176"/>
      <c r="D1512" s="176"/>
      <c r="E1512" s="176"/>
      <c r="F1512" s="176"/>
      <c r="G1512" s="176"/>
      <c r="H1512" s="176"/>
      <c r="I1512" s="176"/>
      <c r="J1512" s="176"/>
      <c r="K1512" s="176"/>
      <c r="L1512" s="176"/>
      <c r="M1512" s="176"/>
      <c r="N1512" s="176"/>
      <c r="O1512" s="176"/>
      <c r="P1512" s="176"/>
      <c r="Q1512" s="178"/>
    </row>
    <row r="1513" spans="1:17" x14ac:dyDescent="0.25">
      <c r="A1513" s="177"/>
      <c r="B1513" s="177"/>
      <c r="C1513" s="176"/>
      <c r="D1513" s="176"/>
      <c r="E1513" s="176"/>
      <c r="F1513" s="176"/>
      <c r="G1513" s="176"/>
      <c r="H1513" s="176"/>
      <c r="I1513" s="176"/>
      <c r="J1513" s="176"/>
      <c r="K1513" s="176"/>
      <c r="L1513" s="176"/>
      <c r="M1513" s="176"/>
      <c r="N1513" s="176"/>
      <c r="O1513" s="176"/>
      <c r="P1513" s="176"/>
      <c r="Q1513" s="178"/>
    </row>
    <row r="1514" spans="1:17" x14ac:dyDescent="0.25">
      <c r="A1514" s="177"/>
      <c r="B1514" s="177"/>
      <c r="C1514" s="176"/>
      <c r="D1514" s="176"/>
      <c r="E1514" s="176"/>
      <c r="F1514" s="176"/>
      <c r="G1514" s="176"/>
      <c r="H1514" s="176"/>
      <c r="I1514" s="176"/>
      <c r="J1514" s="176"/>
      <c r="K1514" s="176"/>
      <c r="L1514" s="176"/>
      <c r="M1514" s="176"/>
      <c r="N1514" s="176"/>
      <c r="O1514" s="176"/>
      <c r="P1514" s="176"/>
      <c r="Q1514" s="178"/>
    </row>
    <row r="1515" spans="1:17" x14ac:dyDescent="0.25">
      <c r="A1515" s="177"/>
      <c r="B1515" s="177"/>
      <c r="C1515" s="176"/>
      <c r="D1515" s="176"/>
      <c r="E1515" s="176"/>
      <c r="F1515" s="176"/>
      <c r="G1515" s="176"/>
      <c r="H1515" s="176"/>
      <c r="I1515" s="176"/>
      <c r="J1515" s="176"/>
      <c r="K1515" s="176"/>
      <c r="L1515" s="176"/>
      <c r="M1515" s="176"/>
      <c r="N1515" s="176"/>
      <c r="O1515" s="176"/>
      <c r="P1515" s="176"/>
      <c r="Q1515" s="178"/>
    </row>
    <row r="1516" spans="1:17" x14ac:dyDescent="0.25">
      <c r="A1516" s="177"/>
      <c r="B1516" s="177"/>
      <c r="C1516" s="176"/>
      <c r="D1516" s="176"/>
      <c r="E1516" s="176"/>
      <c r="F1516" s="176"/>
      <c r="G1516" s="176"/>
      <c r="H1516" s="176"/>
      <c r="I1516" s="176"/>
      <c r="J1516" s="176"/>
      <c r="K1516" s="176"/>
      <c r="L1516" s="176"/>
      <c r="M1516" s="176"/>
      <c r="N1516" s="176"/>
      <c r="O1516" s="176"/>
      <c r="P1516" s="176"/>
      <c r="Q1516" s="178"/>
    </row>
    <row r="1517" spans="1:17" x14ac:dyDescent="0.25">
      <c r="A1517" s="177"/>
      <c r="B1517" s="177"/>
      <c r="C1517" s="176"/>
      <c r="D1517" s="176"/>
      <c r="E1517" s="176"/>
      <c r="F1517" s="176"/>
      <c r="G1517" s="176"/>
      <c r="H1517" s="176"/>
      <c r="I1517" s="176"/>
      <c r="J1517" s="176"/>
      <c r="K1517" s="176"/>
      <c r="L1517" s="176"/>
      <c r="M1517" s="176"/>
      <c r="N1517" s="176"/>
      <c r="O1517" s="176"/>
      <c r="P1517" s="176"/>
      <c r="Q1517" s="178"/>
    </row>
    <row r="1518" spans="1:17" x14ac:dyDescent="0.25">
      <c r="A1518" s="177"/>
      <c r="B1518" s="177"/>
      <c r="C1518" s="176"/>
      <c r="D1518" s="176"/>
      <c r="E1518" s="176"/>
      <c r="F1518" s="176"/>
      <c r="G1518" s="176"/>
      <c r="H1518" s="176"/>
      <c r="I1518" s="176"/>
      <c r="J1518" s="176"/>
      <c r="K1518" s="176"/>
      <c r="L1518" s="176"/>
      <c r="M1518" s="176"/>
      <c r="N1518" s="176"/>
      <c r="O1518" s="176"/>
      <c r="P1518" s="176"/>
      <c r="Q1518" s="178"/>
    </row>
    <row r="1519" spans="1:17" x14ac:dyDescent="0.25">
      <c r="A1519" s="177"/>
      <c r="B1519" s="177"/>
      <c r="C1519" s="176"/>
      <c r="D1519" s="176"/>
      <c r="E1519" s="176"/>
      <c r="F1519" s="176"/>
      <c r="G1519" s="176"/>
      <c r="H1519" s="176"/>
      <c r="I1519" s="176"/>
      <c r="J1519" s="176"/>
      <c r="K1519" s="176"/>
      <c r="L1519" s="176"/>
      <c r="M1519" s="176"/>
      <c r="N1519" s="176"/>
      <c r="O1519" s="176"/>
      <c r="P1519" s="176"/>
      <c r="Q1519" s="178"/>
    </row>
    <row r="1520" spans="1:17" x14ac:dyDescent="0.25">
      <c r="A1520" s="177"/>
      <c r="B1520" s="177"/>
      <c r="C1520" s="176"/>
      <c r="D1520" s="176"/>
      <c r="E1520" s="176"/>
      <c r="F1520" s="176"/>
      <c r="G1520" s="176"/>
      <c r="H1520" s="176"/>
      <c r="I1520" s="176"/>
      <c r="J1520" s="176"/>
      <c r="K1520" s="176"/>
      <c r="L1520" s="176"/>
      <c r="M1520" s="176"/>
      <c r="N1520" s="176"/>
      <c r="O1520" s="176"/>
      <c r="P1520" s="176"/>
      <c r="Q1520" s="178"/>
    </row>
    <row r="1521" spans="1:17" x14ac:dyDescent="0.25">
      <c r="A1521" s="177"/>
      <c r="B1521" s="177"/>
      <c r="C1521" s="176"/>
      <c r="D1521" s="176"/>
      <c r="E1521" s="176"/>
      <c r="F1521" s="176"/>
      <c r="G1521" s="176"/>
      <c r="H1521" s="176"/>
      <c r="I1521" s="176"/>
      <c r="J1521" s="176"/>
      <c r="K1521" s="176"/>
      <c r="L1521" s="176"/>
      <c r="M1521" s="176"/>
      <c r="N1521" s="176"/>
      <c r="O1521" s="176"/>
      <c r="P1521" s="176"/>
      <c r="Q1521" s="178"/>
    </row>
    <row r="1522" spans="1:17" x14ac:dyDescent="0.25">
      <c r="A1522" s="177"/>
      <c r="B1522" s="177"/>
      <c r="C1522" s="176"/>
      <c r="D1522" s="176"/>
      <c r="E1522" s="176"/>
      <c r="F1522" s="176"/>
      <c r="G1522" s="176"/>
      <c r="H1522" s="176"/>
      <c r="I1522" s="176"/>
      <c r="J1522" s="176"/>
      <c r="K1522" s="176"/>
      <c r="L1522" s="176"/>
      <c r="M1522" s="176"/>
      <c r="N1522" s="176"/>
      <c r="O1522" s="176"/>
      <c r="P1522" s="176"/>
      <c r="Q1522" s="178"/>
    </row>
    <row r="1523" spans="1:17" x14ac:dyDescent="0.25">
      <c r="A1523" s="177"/>
      <c r="B1523" s="177"/>
      <c r="C1523" s="176"/>
      <c r="D1523" s="176"/>
      <c r="E1523" s="176"/>
      <c r="F1523" s="176"/>
      <c r="G1523" s="176"/>
      <c r="H1523" s="176"/>
      <c r="I1523" s="176"/>
      <c r="J1523" s="176"/>
      <c r="K1523" s="176"/>
      <c r="L1523" s="176"/>
      <c r="M1523" s="176"/>
      <c r="N1523" s="176"/>
      <c r="O1523" s="176"/>
      <c r="P1523" s="176"/>
      <c r="Q1523" s="178"/>
    </row>
    <row r="1524" spans="1:17" x14ac:dyDescent="0.25">
      <c r="A1524" s="177"/>
      <c r="B1524" s="177"/>
      <c r="C1524" s="176"/>
      <c r="D1524" s="176"/>
      <c r="E1524" s="176"/>
      <c r="F1524" s="176"/>
      <c r="G1524" s="176"/>
      <c r="H1524" s="176"/>
      <c r="I1524" s="176"/>
      <c r="J1524" s="176"/>
      <c r="K1524" s="176"/>
      <c r="L1524" s="176"/>
      <c r="M1524" s="176"/>
      <c r="N1524" s="176"/>
      <c r="O1524" s="176"/>
      <c r="P1524" s="176"/>
      <c r="Q1524" s="178"/>
    </row>
    <row r="1525" spans="1:17" x14ac:dyDescent="0.25">
      <c r="A1525" s="177"/>
      <c r="B1525" s="177"/>
      <c r="C1525" s="176"/>
      <c r="D1525" s="176"/>
      <c r="E1525" s="176"/>
      <c r="F1525" s="176"/>
      <c r="G1525" s="176"/>
      <c r="H1525" s="176"/>
      <c r="I1525" s="176"/>
      <c r="J1525" s="176"/>
      <c r="K1525" s="176"/>
      <c r="L1525" s="176"/>
      <c r="M1525" s="176"/>
      <c r="N1525" s="176"/>
      <c r="O1525" s="176"/>
      <c r="P1525" s="176"/>
      <c r="Q1525" s="178"/>
    </row>
    <row r="1526" spans="1:17" x14ac:dyDescent="0.25">
      <c r="A1526" s="177"/>
      <c r="B1526" s="177"/>
      <c r="C1526" s="176"/>
      <c r="D1526" s="176"/>
      <c r="E1526" s="176"/>
      <c r="F1526" s="176"/>
      <c r="G1526" s="176"/>
      <c r="H1526" s="176"/>
      <c r="I1526" s="176"/>
      <c r="J1526" s="176"/>
      <c r="K1526" s="176"/>
      <c r="L1526" s="176"/>
      <c r="M1526" s="176"/>
      <c r="N1526" s="176"/>
      <c r="O1526" s="176"/>
      <c r="P1526" s="176"/>
      <c r="Q1526" s="178"/>
    </row>
    <row r="1527" spans="1:17" x14ac:dyDescent="0.25">
      <c r="A1527" s="177"/>
      <c r="B1527" s="177"/>
      <c r="C1527" s="176"/>
      <c r="D1527" s="176"/>
      <c r="E1527" s="176"/>
      <c r="F1527" s="176"/>
      <c r="G1527" s="176"/>
      <c r="H1527" s="176"/>
      <c r="I1527" s="176"/>
      <c r="J1527" s="176"/>
      <c r="K1527" s="176"/>
      <c r="L1527" s="176"/>
      <c r="M1527" s="176"/>
      <c r="N1527" s="176"/>
      <c r="O1527" s="176"/>
      <c r="P1527" s="176"/>
      <c r="Q1527" s="178"/>
    </row>
    <row r="1528" spans="1:17" x14ac:dyDescent="0.25">
      <c r="A1528" s="177"/>
      <c r="B1528" s="177"/>
      <c r="C1528" s="176"/>
      <c r="D1528" s="176"/>
      <c r="E1528" s="176"/>
      <c r="F1528" s="176"/>
      <c r="G1528" s="176"/>
      <c r="H1528" s="176"/>
      <c r="I1528" s="176"/>
      <c r="J1528" s="176"/>
      <c r="K1528" s="176"/>
      <c r="L1528" s="176"/>
      <c r="M1528" s="176"/>
      <c r="N1528" s="176"/>
      <c r="O1528" s="176"/>
      <c r="P1528" s="176"/>
      <c r="Q1528" s="178"/>
    </row>
    <row r="1529" spans="1:17" x14ac:dyDescent="0.25">
      <c r="A1529" s="177"/>
      <c r="B1529" s="177"/>
      <c r="C1529" s="176"/>
      <c r="D1529" s="176"/>
      <c r="E1529" s="176"/>
      <c r="F1529" s="176"/>
      <c r="G1529" s="176"/>
      <c r="H1529" s="176"/>
      <c r="I1529" s="176"/>
      <c r="J1529" s="176"/>
      <c r="K1529" s="176"/>
      <c r="L1529" s="176"/>
      <c r="M1529" s="176"/>
      <c r="N1529" s="176"/>
      <c r="O1529" s="176"/>
      <c r="P1529" s="176"/>
      <c r="Q1529" s="178"/>
    </row>
    <row r="1530" spans="1:17" x14ac:dyDescent="0.25">
      <c r="A1530" s="177"/>
      <c r="B1530" s="177"/>
      <c r="C1530" s="176"/>
      <c r="D1530" s="176"/>
      <c r="E1530" s="176"/>
      <c r="F1530" s="176"/>
      <c r="G1530" s="176"/>
      <c r="H1530" s="176"/>
      <c r="I1530" s="176"/>
      <c r="J1530" s="176"/>
      <c r="K1530" s="176"/>
      <c r="L1530" s="176"/>
      <c r="M1530" s="176"/>
      <c r="N1530" s="176"/>
      <c r="O1530" s="176"/>
      <c r="P1530" s="176"/>
      <c r="Q1530" s="178"/>
    </row>
    <row r="1531" spans="1:17" x14ac:dyDescent="0.25">
      <c r="A1531" s="177"/>
      <c r="B1531" s="177"/>
      <c r="C1531" s="176"/>
      <c r="D1531" s="176"/>
      <c r="E1531" s="176"/>
      <c r="F1531" s="176"/>
      <c r="G1531" s="176"/>
      <c r="H1531" s="176"/>
      <c r="I1531" s="176"/>
      <c r="J1531" s="176"/>
      <c r="K1531" s="176"/>
      <c r="L1531" s="176"/>
      <c r="M1531" s="176"/>
      <c r="N1531" s="176"/>
      <c r="O1531" s="176"/>
      <c r="P1531" s="176"/>
      <c r="Q1531" s="178"/>
    </row>
    <row r="1532" spans="1:17" x14ac:dyDescent="0.25">
      <c r="A1532" s="177"/>
      <c r="B1532" s="177"/>
      <c r="C1532" s="176"/>
      <c r="D1532" s="176"/>
      <c r="E1532" s="176"/>
      <c r="F1532" s="176"/>
      <c r="G1532" s="176"/>
      <c r="H1532" s="176"/>
      <c r="I1532" s="176"/>
      <c r="J1532" s="176"/>
      <c r="K1532" s="176"/>
      <c r="L1532" s="176"/>
      <c r="M1532" s="176"/>
      <c r="N1532" s="176"/>
      <c r="O1532" s="176"/>
      <c r="P1532" s="176"/>
      <c r="Q1532" s="178"/>
    </row>
    <row r="1533" spans="1:17" x14ac:dyDescent="0.25">
      <c r="A1533" s="177"/>
      <c r="B1533" s="177"/>
      <c r="C1533" s="176"/>
      <c r="D1533" s="176"/>
      <c r="E1533" s="176"/>
      <c r="F1533" s="176"/>
      <c r="G1533" s="176"/>
      <c r="H1533" s="176"/>
      <c r="I1533" s="176"/>
      <c r="J1533" s="176"/>
      <c r="K1533" s="176"/>
      <c r="L1533" s="176"/>
      <c r="M1533" s="176"/>
      <c r="N1533" s="176"/>
      <c r="O1533" s="176"/>
      <c r="P1533" s="176"/>
      <c r="Q1533" s="178"/>
    </row>
    <row r="1534" spans="1:17" x14ac:dyDescent="0.25">
      <c r="A1534" s="177"/>
      <c r="B1534" s="177"/>
      <c r="C1534" s="176"/>
      <c r="D1534" s="176"/>
      <c r="E1534" s="176"/>
      <c r="F1534" s="176"/>
      <c r="G1534" s="176"/>
      <c r="H1534" s="176"/>
      <c r="I1534" s="176"/>
      <c r="J1534" s="176"/>
      <c r="K1534" s="176"/>
      <c r="L1534" s="176"/>
      <c r="M1534" s="176"/>
      <c r="N1534" s="176"/>
      <c r="O1534" s="176"/>
      <c r="P1534" s="176"/>
      <c r="Q1534" s="178"/>
    </row>
    <row r="1535" spans="1:17" x14ac:dyDescent="0.25">
      <c r="A1535" s="177"/>
      <c r="B1535" s="177"/>
      <c r="C1535" s="176"/>
      <c r="D1535" s="176"/>
      <c r="E1535" s="176"/>
      <c r="F1535" s="176"/>
      <c r="G1535" s="176"/>
      <c r="H1535" s="176"/>
      <c r="I1535" s="176"/>
      <c r="J1535" s="176"/>
      <c r="K1535" s="176"/>
      <c r="L1535" s="176"/>
      <c r="M1535" s="176"/>
      <c r="N1535" s="176"/>
      <c r="O1535" s="176"/>
      <c r="P1535" s="176"/>
      <c r="Q1535" s="178"/>
    </row>
    <row r="1536" spans="1:17" x14ac:dyDescent="0.25">
      <c r="A1536" s="177"/>
      <c r="B1536" s="177"/>
      <c r="C1536" s="176"/>
      <c r="D1536" s="176"/>
      <c r="E1536" s="176"/>
      <c r="F1536" s="176"/>
      <c r="G1536" s="176"/>
      <c r="H1536" s="176"/>
      <c r="I1536" s="176"/>
      <c r="J1536" s="176"/>
      <c r="K1536" s="176"/>
      <c r="L1536" s="176"/>
      <c r="M1536" s="176"/>
      <c r="N1536" s="176"/>
      <c r="O1536" s="176"/>
      <c r="P1536" s="176"/>
      <c r="Q1536" s="178"/>
    </row>
    <row r="1537" spans="1:17" x14ac:dyDescent="0.25">
      <c r="A1537" s="177"/>
      <c r="B1537" s="177"/>
      <c r="C1537" s="176"/>
      <c r="D1537" s="176"/>
      <c r="E1537" s="176"/>
      <c r="F1537" s="176"/>
      <c r="G1537" s="176"/>
      <c r="H1537" s="176"/>
      <c r="I1537" s="176"/>
      <c r="J1537" s="176"/>
      <c r="K1537" s="176"/>
      <c r="L1537" s="176"/>
      <c r="M1537" s="176"/>
      <c r="N1537" s="176"/>
      <c r="O1537" s="176"/>
      <c r="P1537" s="176"/>
      <c r="Q1537" s="178"/>
    </row>
    <row r="1538" spans="1:17" x14ac:dyDescent="0.25">
      <c r="A1538" s="177"/>
      <c r="B1538" s="177"/>
      <c r="C1538" s="176"/>
      <c r="D1538" s="176"/>
      <c r="E1538" s="176"/>
      <c r="F1538" s="176"/>
      <c r="G1538" s="176"/>
      <c r="H1538" s="176"/>
      <c r="I1538" s="176"/>
      <c r="J1538" s="176"/>
      <c r="K1538" s="176"/>
      <c r="L1538" s="176"/>
      <c r="M1538" s="176"/>
      <c r="N1538" s="176"/>
      <c r="O1538" s="176"/>
      <c r="P1538" s="176"/>
      <c r="Q1538" s="178"/>
    </row>
    <row r="1539" spans="1:17" x14ac:dyDescent="0.25">
      <c r="A1539" s="177"/>
      <c r="B1539" s="177"/>
      <c r="C1539" s="176"/>
      <c r="D1539" s="176"/>
      <c r="E1539" s="176"/>
      <c r="F1539" s="176"/>
      <c r="G1539" s="176"/>
      <c r="H1539" s="176"/>
      <c r="I1539" s="176"/>
      <c r="J1539" s="176"/>
      <c r="K1539" s="176"/>
      <c r="L1539" s="176"/>
      <c r="M1539" s="176"/>
      <c r="N1539" s="176"/>
      <c r="O1539" s="176"/>
      <c r="P1539" s="176"/>
      <c r="Q1539" s="178"/>
    </row>
    <row r="1540" spans="1:17" x14ac:dyDescent="0.25">
      <c r="A1540" s="177"/>
      <c r="B1540" s="177"/>
      <c r="C1540" s="176"/>
      <c r="D1540" s="176"/>
      <c r="E1540" s="176"/>
      <c r="F1540" s="176"/>
      <c r="G1540" s="176"/>
      <c r="H1540" s="176"/>
      <c r="I1540" s="176"/>
      <c r="J1540" s="176"/>
      <c r="K1540" s="176"/>
      <c r="L1540" s="176"/>
      <c r="M1540" s="176"/>
      <c r="N1540" s="176"/>
      <c r="O1540" s="176"/>
      <c r="P1540" s="176"/>
      <c r="Q1540" s="178"/>
    </row>
    <row r="1541" spans="1:17" x14ac:dyDescent="0.25">
      <c r="A1541" s="177"/>
      <c r="B1541" s="177"/>
      <c r="C1541" s="176"/>
      <c r="D1541" s="176"/>
      <c r="E1541" s="176"/>
      <c r="F1541" s="176"/>
      <c r="G1541" s="176"/>
      <c r="H1541" s="176"/>
      <c r="I1541" s="176"/>
      <c r="J1541" s="176"/>
      <c r="K1541" s="176"/>
      <c r="L1541" s="176"/>
      <c r="M1541" s="176"/>
      <c r="N1541" s="176"/>
      <c r="O1541" s="176"/>
      <c r="P1541" s="176"/>
      <c r="Q1541" s="178"/>
    </row>
    <row r="1542" spans="1:17" x14ac:dyDescent="0.25">
      <c r="A1542" s="177"/>
      <c r="B1542" s="177"/>
      <c r="C1542" s="176"/>
      <c r="D1542" s="176"/>
      <c r="E1542" s="176"/>
      <c r="F1542" s="176"/>
      <c r="G1542" s="176"/>
      <c r="H1542" s="176"/>
      <c r="I1542" s="176"/>
      <c r="J1542" s="176"/>
      <c r="K1542" s="176"/>
      <c r="L1542" s="176"/>
      <c r="M1542" s="176"/>
      <c r="N1542" s="176"/>
      <c r="O1542" s="176"/>
      <c r="P1542" s="176"/>
      <c r="Q1542" s="178"/>
    </row>
    <row r="1543" spans="1:17" x14ac:dyDescent="0.25">
      <c r="A1543" s="177"/>
      <c r="B1543" s="177"/>
      <c r="C1543" s="176"/>
      <c r="D1543" s="176"/>
      <c r="E1543" s="176"/>
      <c r="F1543" s="176"/>
      <c r="G1543" s="176"/>
      <c r="H1543" s="176"/>
      <c r="I1543" s="176"/>
      <c r="J1543" s="176"/>
      <c r="K1543" s="176"/>
      <c r="L1543" s="176"/>
      <c r="M1543" s="176"/>
      <c r="N1543" s="176"/>
      <c r="O1543" s="176"/>
      <c r="P1543" s="176"/>
      <c r="Q1543" s="178"/>
    </row>
    <row r="1544" spans="1:17" x14ac:dyDescent="0.25">
      <c r="A1544" s="177"/>
      <c r="B1544" s="177"/>
      <c r="C1544" s="176"/>
      <c r="D1544" s="176"/>
      <c r="E1544" s="176"/>
      <c r="F1544" s="176"/>
      <c r="G1544" s="176"/>
      <c r="H1544" s="176"/>
      <c r="I1544" s="176"/>
      <c r="J1544" s="176"/>
      <c r="K1544" s="176"/>
      <c r="L1544" s="176"/>
      <c r="M1544" s="176"/>
      <c r="N1544" s="176"/>
      <c r="O1544" s="176"/>
      <c r="P1544" s="176"/>
      <c r="Q1544" s="178"/>
    </row>
    <row r="1545" spans="1:17" x14ac:dyDescent="0.25">
      <c r="A1545" s="177"/>
      <c r="B1545" s="177"/>
      <c r="C1545" s="176"/>
      <c r="D1545" s="176"/>
      <c r="E1545" s="176"/>
      <c r="F1545" s="176"/>
      <c r="G1545" s="176"/>
      <c r="H1545" s="176"/>
      <c r="I1545" s="176"/>
      <c r="J1545" s="176"/>
      <c r="K1545" s="176"/>
      <c r="L1545" s="176"/>
      <c r="M1545" s="176"/>
      <c r="N1545" s="176"/>
      <c r="O1545" s="176"/>
      <c r="P1545" s="176"/>
      <c r="Q1545" s="178"/>
    </row>
    <row r="1546" spans="1:17" x14ac:dyDescent="0.25">
      <c r="A1546" s="177"/>
      <c r="B1546" s="177"/>
      <c r="C1546" s="176"/>
      <c r="D1546" s="176"/>
      <c r="E1546" s="176"/>
      <c r="F1546" s="176"/>
      <c r="G1546" s="176"/>
      <c r="H1546" s="176"/>
      <c r="I1546" s="176"/>
      <c r="J1546" s="176"/>
      <c r="K1546" s="176"/>
      <c r="L1546" s="176"/>
      <c r="M1546" s="176"/>
      <c r="N1546" s="176"/>
      <c r="O1546" s="176"/>
      <c r="P1546" s="176"/>
      <c r="Q1546" s="178"/>
    </row>
    <row r="1547" spans="1:17" x14ac:dyDescent="0.25">
      <c r="A1547" s="177"/>
      <c r="B1547" s="177"/>
      <c r="C1547" s="176"/>
      <c r="D1547" s="176"/>
      <c r="E1547" s="176"/>
      <c r="F1547" s="176"/>
      <c r="G1547" s="176"/>
      <c r="H1547" s="176"/>
      <c r="I1547" s="176"/>
      <c r="J1547" s="176"/>
      <c r="K1547" s="176"/>
      <c r="L1547" s="176"/>
      <c r="M1547" s="176"/>
      <c r="N1547" s="176"/>
      <c r="O1547" s="176"/>
      <c r="P1547" s="176"/>
      <c r="Q1547" s="178"/>
    </row>
    <row r="1548" spans="1:17" x14ac:dyDescent="0.25">
      <c r="A1548" s="177"/>
      <c r="B1548" s="177"/>
      <c r="C1548" s="176"/>
      <c r="D1548" s="176"/>
      <c r="E1548" s="176"/>
      <c r="F1548" s="176"/>
      <c r="G1548" s="176"/>
      <c r="H1548" s="176"/>
      <c r="I1548" s="176"/>
      <c r="J1548" s="176"/>
      <c r="K1548" s="176"/>
      <c r="L1548" s="176"/>
      <c r="M1548" s="176"/>
      <c r="N1548" s="176"/>
      <c r="O1548" s="176"/>
      <c r="P1548" s="176"/>
      <c r="Q1548" s="178"/>
    </row>
    <row r="1549" spans="1:17" x14ac:dyDescent="0.25">
      <c r="A1549" s="177"/>
      <c r="B1549" s="177"/>
      <c r="C1549" s="176"/>
      <c r="D1549" s="176"/>
      <c r="E1549" s="176"/>
      <c r="F1549" s="176"/>
      <c r="G1549" s="176"/>
      <c r="H1549" s="176"/>
      <c r="I1549" s="176"/>
      <c r="J1549" s="176"/>
      <c r="K1549" s="176"/>
      <c r="L1549" s="176"/>
      <c r="M1549" s="176"/>
      <c r="N1549" s="176"/>
      <c r="O1549" s="176"/>
      <c r="P1549" s="176"/>
      <c r="Q1549" s="178"/>
    </row>
    <row r="1550" spans="1:17" x14ac:dyDescent="0.25">
      <c r="A1550" s="177"/>
      <c r="B1550" s="177"/>
      <c r="C1550" s="176"/>
      <c r="D1550" s="176"/>
      <c r="E1550" s="176"/>
      <c r="F1550" s="176"/>
      <c r="G1550" s="176"/>
      <c r="H1550" s="176"/>
      <c r="I1550" s="176"/>
      <c r="J1550" s="176"/>
      <c r="K1550" s="176"/>
      <c r="L1550" s="176"/>
      <c r="M1550" s="176"/>
      <c r="N1550" s="176"/>
      <c r="O1550" s="176"/>
      <c r="P1550" s="176"/>
      <c r="Q1550" s="178"/>
    </row>
    <row r="1551" spans="1:17" x14ac:dyDescent="0.25">
      <c r="A1551" s="177"/>
      <c r="B1551" s="177"/>
      <c r="C1551" s="176"/>
      <c r="D1551" s="176"/>
      <c r="E1551" s="176"/>
      <c r="F1551" s="176"/>
      <c r="G1551" s="176"/>
      <c r="H1551" s="176"/>
      <c r="I1551" s="176"/>
      <c r="J1551" s="176"/>
      <c r="K1551" s="176"/>
      <c r="L1551" s="176"/>
      <c r="M1551" s="176"/>
      <c r="N1551" s="176"/>
      <c r="O1551" s="176"/>
      <c r="P1551" s="176"/>
      <c r="Q1551" s="178"/>
    </row>
    <row r="1552" spans="1:17" x14ac:dyDescent="0.25">
      <c r="A1552" s="177"/>
      <c r="B1552" s="177"/>
      <c r="C1552" s="176"/>
      <c r="D1552" s="176"/>
      <c r="E1552" s="176"/>
      <c r="F1552" s="176"/>
      <c r="G1552" s="176"/>
      <c r="H1552" s="176"/>
      <c r="I1552" s="176"/>
      <c r="J1552" s="176"/>
      <c r="K1552" s="176"/>
      <c r="L1552" s="176"/>
      <c r="M1552" s="176"/>
      <c r="N1552" s="176"/>
      <c r="O1552" s="176"/>
      <c r="P1552" s="176"/>
      <c r="Q1552" s="178"/>
    </row>
    <row r="1553" spans="1:17" x14ac:dyDescent="0.25">
      <c r="A1553" s="177"/>
      <c r="B1553" s="177"/>
      <c r="C1553" s="176"/>
      <c r="D1553" s="176"/>
      <c r="E1553" s="176"/>
      <c r="F1553" s="176"/>
      <c r="G1553" s="176"/>
      <c r="H1553" s="176"/>
      <c r="I1553" s="176"/>
      <c r="J1553" s="176"/>
      <c r="K1553" s="176"/>
      <c r="L1553" s="176"/>
      <c r="M1553" s="176"/>
      <c r="N1553" s="176"/>
      <c r="O1553" s="176"/>
      <c r="P1553" s="176"/>
      <c r="Q1553" s="178"/>
    </row>
    <row r="1554" spans="1:17" x14ac:dyDescent="0.25">
      <c r="A1554" s="177"/>
      <c r="B1554" s="177"/>
      <c r="C1554" s="176"/>
      <c r="D1554" s="176"/>
      <c r="E1554" s="176"/>
      <c r="F1554" s="176"/>
      <c r="G1554" s="176"/>
      <c r="H1554" s="176"/>
      <c r="I1554" s="176"/>
      <c r="J1554" s="176"/>
      <c r="K1554" s="176"/>
      <c r="L1554" s="176"/>
      <c r="M1554" s="176"/>
      <c r="N1554" s="176"/>
      <c r="O1554" s="176"/>
      <c r="P1554" s="176"/>
      <c r="Q1554" s="178"/>
    </row>
    <row r="1555" spans="1:17" x14ac:dyDescent="0.25">
      <c r="A1555" s="177"/>
      <c r="B1555" s="177"/>
      <c r="C1555" s="176"/>
      <c r="D1555" s="176"/>
      <c r="E1555" s="176"/>
      <c r="F1555" s="176"/>
      <c r="G1555" s="176"/>
      <c r="H1555" s="176"/>
      <c r="I1555" s="176"/>
      <c r="J1555" s="176"/>
      <c r="K1555" s="176"/>
      <c r="L1555" s="176"/>
      <c r="M1555" s="176"/>
      <c r="N1555" s="176"/>
      <c r="O1555" s="176"/>
      <c r="P1555" s="176"/>
      <c r="Q1555" s="178"/>
    </row>
    <row r="1556" spans="1:17" x14ac:dyDescent="0.25">
      <c r="A1556" s="177"/>
      <c r="B1556" s="177"/>
      <c r="C1556" s="176"/>
      <c r="D1556" s="176"/>
      <c r="E1556" s="176"/>
      <c r="F1556" s="176"/>
      <c r="G1556" s="176"/>
      <c r="H1556" s="176"/>
      <c r="I1556" s="176"/>
      <c r="J1556" s="176"/>
      <c r="K1556" s="176"/>
      <c r="L1556" s="176"/>
      <c r="M1556" s="176"/>
      <c r="N1556" s="176"/>
      <c r="O1556" s="176"/>
      <c r="P1556" s="176"/>
      <c r="Q1556" s="178"/>
    </row>
    <row r="1557" spans="1:17" x14ac:dyDescent="0.25">
      <c r="A1557" s="177"/>
      <c r="B1557" s="177"/>
      <c r="C1557" s="176"/>
      <c r="D1557" s="176"/>
      <c r="E1557" s="176"/>
      <c r="F1557" s="176"/>
      <c r="G1557" s="176"/>
      <c r="H1557" s="176"/>
      <c r="I1557" s="176"/>
      <c r="J1557" s="176"/>
      <c r="K1557" s="176"/>
      <c r="L1557" s="176"/>
      <c r="M1557" s="176"/>
      <c r="N1557" s="176"/>
      <c r="O1557" s="176"/>
      <c r="P1557" s="176"/>
      <c r="Q1557" s="178"/>
    </row>
    <row r="1558" spans="1:17" x14ac:dyDescent="0.25">
      <c r="A1558" s="177"/>
      <c r="B1558" s="177"/>
      <c r="C1558" s="176"/>
      <c r="D1558" s="176"/>
      <c r="E1558" s="176"/>
      <c r="F1558" s="176"/>
      <c r="G1558" s="176"/>
      <c r="H1558" s="176"/>
      <c r="I1558" s="176"/>
      <c r="J1558" s="176"/>
      <c r="K1558" s="176"/>
      <c r="L1558" s="176"/>
      <c r="M1558" s="176"/>
      <c r="N1558" s="176"/>
      <c r="O1558" s="176"/>
      <c r="P1558" s="176"/>
      <c r="Q1558" s="178"/>
    </row>
    <row r="1559" spans="1:17" x14ac:dyDescent="0.25">
      <c r="A1559" s="177"/>
      <c r="B1559" s="177"/>
      <c r="C1559" s="176"/>
      <c r="D1559" s="176"/>
      <c r="E1559" s="176"/>
      <c r="F1559" s="176"/>
      <c r="G1559" s="176"/>
      <c r="H1559" s="176"/>
      <c r="I1559" s="176"/>
      <c r="J1559" s="176"/>
      <c r="K1559" s="176"/>
      <c r="L1559" s="176"/>
      <c r="M1559" s="176"/>
      <c r="N1559" s="176"/>
      <c r="O1559" s="176"/>
      <c r="P1559" s="176"/>
      <c r="Q1559" s="178"/>
    </row>
    <row r="1560" spans="1:17" x14ac:dyDescent="0.25">
      <c r="A1560" s="177"/>
      <c r="B1560" s="177"/>
      <c r="C1560" s="176"/>
      <c r="Q1560" s="178"/>
    </row>
    <row r="1561" spans="1:17" x14ac:dyDescent="0.25">
      <c r="A1561" s="177"/>
      <c r="B1561" s="177"/>
      <c r="C1561" s="176"/>
      <c r="Q1561" s="178"/>
    </row>
    <row r="1562" spans="1:17" x14ac:dyDescent="0.25">
      <c r="A1562" s="177"/>
      <c r="B1562" s="177"/>
      <c r="C1562" s="176"/>
      <c r="Q1562" s="178"/>
    </row>
    <row r="1563" spans="1:17" x14ac:dyDescent="0.25">
      <c r="A1563" s="177"/>
      <c r="B1563" s="177"/>
      <c r="C1563" s="176"/>
      <c r="Q1563" s="178"/>
    </row>
    <row r="1564" spans="1:17" x14ac:dyDescent="0.25">
      <c r="B1564" s="177"/>
      <c r="C1564" s="176"/>
    </row>
    <row r="1857" spans="315:321" x14ac:dyDescent="0.25">
      <c r="LC1857" s="172"/>
      <c r="LD1857" s="172"/>
      <c r="LE1857" s="172"/>
      <c r="LH1857" s="172"/>
    </row>
    <row r="1858" spans="315:321" x14ac:dyDescent="0.25">
      <c r="LC1858" s="172"/>
      <c r="LD1858" s="172"/>
      <c r="LE1858" s="172"/>
      <c r="LH1858" s="172"/>
    </row>
    <row r="1859" spans="315:321" x14ac:dyDescent="0.25">
      <c r="LC1859" s="172"/>
      <c r="LD1859" s="172"/>
      <c r="LE1859" s="172"/>
      <c r="LH1859" s="172"/>
    </row>
    <row r="1860" spans="315:321" x14ac:dyDescent="0.25">
      <c r="LC1860" s="172"/>
      <c r="LD1860" s="172"/>
      <c r="LE1860" s="172"/>
      <c r="LH1860" s="172"/>
    </row>
    <row r="1861" spans="315:321" x14ac:dyDescent="0.25">
      <c r="LC1861" s="172"/>
      <c r="LD1861" s="172"/>
      <c r="LE1861" s="172"/>
      <c r="LH1861" s="172"/>
    </row>
    <row r="1862" spans="315:321" x14ac:dyDescent="0.25">
      <c r="LC1862" s="172"/>
      <c r="LD1862" s="172"/>
      <c r="LE1862" s="172"/>
      <c r="LH1862" s="172"/>
    </row>
    <row r="1863" spans="315:321" x14ac:dyDescent="0.25">
      <c r="LC1863" s="172"/>
      <c r="LD1863" s="172"/>
      <c r="LE1863" s="172"/>
      <c r="LH1863" s="172"/>
    </row>
    <row r="1864" spans="315:321" x14ac:dyDescent="0.25">
      <c r="LC1864" s="172"/>
      <c r="LD1864" s="172"/>
      <c r="LE1864" s="172"/>
      <c r="LH1864" s="172"/>
    </row>
    <row r="1865" spans="315:321" x14ac:dyDescent="0.25">
      <c r="LC1865" s="172"/>
      <c r="LD1865" s="172"/>
      <c r="LE1865" s="172"/>
      <c r="LH1865" s="172"/>
      <c r="LI1865" s="172"/>
    </row>
    <row r="1866" spans="315:321" x14ac:dyDescent="0.25">
      <c r="LC1866" s="172"/>
      <c r="LD1866" s="172"/>
      <c r="LE1866" s="172"/>
      <c r="LH1866" s="172"/>
      <c r="LI1866" s="172"/>
    </row>
    <row r="1867" spans="315:321" x14ac:dyDescent="0.25">
      <c r="LC1867" s="172"/>
      <c r="LD1867" s="172"/>
      <c r="LE1867" s="172"/>
      <c r="LH1867" s="172"/>
      <c r="LI1867" s="172"/>
    </row>
    <row r="1868" spans="315:321" x14ac:dyDescent="0.25">
      <c r="LC1868" s="172"/>
      <c r="LD1868" s="172"/>
      <c r="LE1868" s="172"/>
      <c r="LH1868" s="172"/>
      <c r="LI1868" s="172"/>
    </row>
    <row r="1869" spans="315:321" x14ac:dyDescent="0.25">
      <c r="LC1869" s="172"/>
      <c r="LD1869" s="172"/>
      <c r="LE1869" s="172"/>
      <c r="LH1869" s="172"/>
      <c r="LI1869" s="172"/>
    </row>
    <row r="1870" spans="315:321" x14ac:dyDescent="0.25">
      <c r="LC1870" s="172"/>
      <c r="LD1870" s="172"/>
      <c r="LE1870" s="172"/>
      <c r="LH1870" s="172"/>
      <c r="LI1870" s="172"/>
    </row>
    <row r="1871" spans="315:321" x14ac:dyDescent="0.25">
      <c r="LC1871" s="172"/>
      <c r="LD1871" s="172"/>
      <c r="LE1871" s="172"/>
      <c r="LH1871" s="172"/>
      <c r="LI1871" s="172"/>
    </row>
    <row r="1872" spans="315:321" x14ac:dyDescent="0.25">
      <c r="LC1872" s="172"/>
      <c r="LD1872" s="172"/>
      <c r="LE1872" s="172"/>
      <c r="LH1872" s="172"/>
      <c r="LI1872" s="172"/>
    </row>
    <row r="1873" spans="315:321" x14ac:dyDescent="0.25">
      <c r="LC1873" s="172"/>
      <c r="LD1873" s="172"/>
      <c r="LE1873" s="172"/>
      <c r="LH1873" s="172"/>
      <c r="LI1873" s="172"/>
    </row>
    <row r="1874" spans="315:321" x14ac:dyDescent="0.25">
      <c r="LC1874" s="172"/>
      <c r="LD1874" s="172"/>
      <c r="LE1874" s="172"/>
      <c r="LH1874" s="172"/>
      <c r="LI1874" s="172"/>
    </row>
    <row r="1875" spans="315:321" x14ac:dyDescent="0.25">
      <c r="LC1875" s="172"/>
      <c r="LD1875" s="172"/>
      <c r="LE1875" s="172"/>
      <c r="LH1875" s="172"/>
      <c r="LI1875" s="172"/>
    </row>
    <row r="1876" spans="315:321" ht="15.75" x14ac:dyDescent="0.25">
      <c r="LC1876" s="172"/>
      <c r="LD1876" s="172"/>
      <c r="LE1876" s="172"/>
      <c r="LG1876" s="180" t="s">
        <v>159</v>
      </c>
      <c r="LH1876" s="172"/>
      <c r="LI1876" s="172"/>
    </row>
    <row r="1877" spans="315:321" ht="15.75" x14ac:dyDescent="0.25">
      <c r="LC1877" s="172"/>
      <c r="LD1877" s="172"/>
      <c r="LE1877" s="172"/>
      <c r="LG1877" s="181">
        <v>43983</v>
      </c>
      <c r="LH1877" s="172"/>
      <c r="LI1877" s="172"/>
    </row>
    <row r="1878" spans="315:321" ht="15.75" x14ac:dyDescent="0.25">
      <c r="LC1878" s="172"/>
      <c r="LD1878" s="172"/>
      <c r="LE1878" s="172"/>
      <c r="LG1878" s="182">
        <v>43983</v>
      </c>
      <c r="LH1878" s="172"/>
      <c r="LI1878" s="172"/>
    </row>
    <row r="1879" spans="315:321" x14ac:dyDescent="0.25">
      <c r="LC1879" s="172"/>
      <c r="LD1879" s="172"/>
      <c r="LE1879" s="172"/>
      <c r="LG1879" s="183" t="s">
        <v>160</v>
      </c>
      <c r="LH1879" s="172"/>
      <c r="LI1879" s="172"/>
    </row>
    <row r="1880" spans="315:321" ht="15.75" x14ac:dyDescent="0.25">
      <c r="LC1880" s="172"/>
      <c r="LD1880" s="172"/>
      <c r="LE1880" s="172"/>
      <c r="LG1880" s="181">
        <v>43921</v>
      </c>
      <c r="LH1880" s="172"/>
      <c r="LI1880" s="172"/>
    </row>
    <row r="1881" spans="315:321" ht="15.75" x14ac:dyDescent="0.25">
      <c r="LC1881" s="172"/>
      <c r="LD1881" s="172"/>
      <c r="LE1881" s="172"/>
      <c r="LG1881" s="182">
        <v>43921</v>
      </c>
      <c r="LH1881" s="172"/>
      <c r="LI1881" s="172"/>
    </row>
    <row r="1882" spans="315:321" ht="15.75" x14ac:dyDescent="0.25">
      <c r="LC1882" s="172"/>
      <c r="LD1882" s="172"/>
      <c r="LE1882" s="172"/>
      <c r="LG1882" s="180" t="s">
        <v>161</v>
      </c>
      <c r="LH1882" s="172"/>
      <c r="LI1882" s="172"/>
    </row>
    <row r="1883" spans="315:321" ht="15.75" x14ac:dyDescent="0.25">
      <c r="LC1883" s="172"/>
      <c r="LD1883" s="172"/>
      <c r="LE1883" s="172"/>
      <c r="LG1883" s="181">
        <v>43921</v>
      </c>
      <c r="LH1883" s="172"/>
      <c r="LI1883" s="172"/>
    </row>
    <row r="1884" spans="315:321" ht="15.75" x14ac:dyDescent="0.25">
      <c r="LC1884" s="172"/>
      <c r="LD1884" s="172"/>
      <c r="LE1884" s="172"/>
      <c r="LG1884" s="182">
        <v>43921</v>
      </c>
      <c r="LH1884" s="172"/>
      <c r="LI1884" s="172"/>
    </row>
    <row r="1885" spans="315:321" ht="15.75" x14ac:dyDescent="0.25">
      <c r="LC1885" s="172"/>
      <c r="LD1885" s="172"/>
      <c r="LE1885" s="172"/>
      <c r="LG1885" s="182">
        <v>1</v>
      </c>
      <c r="LH1885" s="172"/>
      <c r="LI1885" s="172"/>
    </row>
    <row r="1886" spans="315:321" ht="15.75" x14ac:dyDescent="0.25">
      <c r="LC1886" s="172"/>
      <c r="LD1886" s="172"/>
      <c r="LE1886" s="172"/>
      <c r="LG1886" s="182">
        <v>1</v>
      </c>
      <c r="LH1886" s="172"/>
      <c r="LI1886" s="172"/>
    </row>
    <row r="1887" spans="315:321" ht="15.75" x14ac:dyDescent="0.25">
      <c r="LC1887" s="172"/>
      <c r="LD1887" s="172"/>
      <c r="LE1887" s="172"/>
      <c r="LG1887" s="182">
        <v>1</v>
      </c>
      <c r="LH1887" s="172"/>
      <c r="LI1887" s="172"/>
    </row>
    <row r="1888" spans="315:321" x14ac:dyDescent="0.25">
      <c r="LH1888" s="172"/>
      <c r="LI1888" s="172"/>
    </row>
    <row r="1966" spans="319:319" x14ac:dyDescent="0.25">
      <c r="LG1966" s="168"/>
    </row>
    <row r="1967" spans="319:319" x14ac:dyDescent="0.25">
      <c r="LG1967" s="168"/>
    </row>
    <row r="1968" spans="319:319" x14ac:dyDescent="0.25">
      <c r="LG1968" s="168"/>
    </row>
    <row r="1970" spans="319:319" ht="15.75" x14ac:dyDescent="0.25">
      <c r="LG1970" s="180"/>
    </row>
    <row r="1971" spans="319:319" ht="15.75" x14ac:dyDescent="0.25">
      <c r="LG1971" s="180" t="s">
        <v>159</v>
      </c>
    </row>
    <row r="1972" spans="319:319" ht="15.75" x14ac:dyDescent="0.25">
      <c r="LG1972" s="181">
        <v>45658</v>
      </c>
    </row>
    <row r="1973" spans="319:319" x14ac:dyDescent="0.25">
      <c r="LG1973" s="183" t="s">
        <v>160</v>
      </c>
    </row>
    <row r="1974" spans="319:319" ht="15.75" x14ac:dyDescent="0.25">
      <c r="LG1974" s="181">
        <f ca="1">TODAY()</f>
        <v>45621</v>
      </c>
    </row>
    <row r="1975" spans="319:319" ht="15.75" x14ac:dyDescent="0.25">
      <c r="LG1975" s="182">
        <f ca="1">LG1974</f>
        <v>45621</v>
      </c>
    </row>
    <row r="1976" spans="319:319" ht="15.75" x14ac:dyDescent="0.25">
      <c r="LG1976" s="180" t="s">
        <v>161</v>
      </c>
    </row>
    <row r="1977" spans="319:319" ht="15.75" x14ac:dyDescent="0.25">
      <c r="LG1977" s="181">
        <f ca="1">TODAY()</f>
        <v>45621</v>
      </c>
    </row>
    <row r="1978" spans="319:319" ht="15.75" x14ac:dyDescent="0.25">
      <c r="LG1978" s="182">
        <f ca="1">LG1977</f>
        <v>45621</v>
      </c>
    </row>
    <row r="1979" spans="319:319" ht="15.75" x14ac:dyDescent="0.25">
      <c r="LG1979" s="182">
        <f ca="1">IF(LG1978&lt;LG1972,1,0)</f>
        <v>1</v>
      </c>
    </row>
    <row r="1980" spans="319:319" ht="15.75" x14ac:dyDescent="0.25">
      <c r="LG1980" s="182">
        <f ca="1">IF(LG1975=LG1978,1,0)</f>
        <v>1</v>
      </c>
    </row>
    <row r="1981" spans="319:319" ht="15.75" x14ac:dyDescent="0.25">
      <c r="LG1981" s="182">
        <f ca="1">LG1980*LG1979</f>
        <v>1</v>
      </c>
    </row>
  </sheetData>
  <sheetProtection algorithmName="SHA-512" hashValue="oQYffAIg6GR0Oe3MQW3M6LWC2d0kB+jTXB7SzraPJYh/JKYoUSmFHNX3SFt7ehf/+UuuJxEPOybIJgmRPCjE0g==" saltValue="JlA0y2imo08EaXE75EcTgQ==" spinCount="100000" sheet="1" objects="1" scenarios="1"/>
  <mergeCells count="6">
    <mergeCell ref="C19:P19"/>
    <mergeCell ref="D2:P3"/>
    <mergeCell ref="D4:P5"/>
    <mergeCell ref="C7:P7"/>
    <mergeCell ref="D14:P15"/>
    <mergeCell ref="D16:P17"/>
  </mergeCells>
  <conditionalFormatting sqref="LH1887">
    <cfRule type="cellIs" dxfId="8" priority="7" operator="equal">
      <formula>0</formula>
    </cfRule>
    <cfRule type="cellIs" dxfId="7" priority="8" operator="equal">
      <formula>0</formula>
    </cfRule>
    <cfRule type="cellIs" dxfId="6" priority="9" operator="equal">
      <formula>1</formula>
    </cfRule>
  </conditionalFormatting>
  <conditionalFormatting sqref="LG1887">
    <cfRule type="cellIs" dxfId="5" priority="4" operator="equal">
      <formula>0</formula>
    </cfRule>
    <cfRule type="cellIs" dxfId="4" priority="5" operator="equal">
      <formula>0</formula>
    </cfRule>
    <cfRule type="cellIs" dxfId="3" priority="6" operator="equal">
      <formula>1</formula>
    </cfRule>
  </conditionalFormatting>
  <conditionalFormatting sqref="LG198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1</formula>
    </cfRule>
  </conditionalFormatting>
  <hyperlinks>
    <hyperlink ref="C8" location="'01 - LS 10 30 '!A1" display="'01 - LS 10 30 '!A1" xr:uid="{00000000-0004-0000-0100-000000000000}"/>
    <hyperlink ref="E8" location="'02 - LS 10 40'!A1" display="'02 - LS 10 40'!A1" xr:uid="{00000000-0004-0000-0100-000001000000}"/>
    <hyperlink ref="G8" location="'03 - LS 10 50'!A1" display="'03 - LS 10 50'!A1" xr:uid="{00000000-0004-0000-0100-000002000000}"/>
    <hyperlink ref="C9" location="'04 - LS  12 40 50 60'!A1" display="'04 - LS  12 40 50 60'!A1" xr:uid="{00000000-0004-0000-0100-000003000000}"/>
    <hyperlink ref="E9" location="'04 - LS  12 40 50 60'!A1" display="'04 - LS  12 40 50 60'!A1" xr:uid="{00000000-0004-0000-0100-000004000000}"/>
    <hyperlink ref="G9" location="'04 - LS  12 40 50 60'!A1" display="'04 - LS  12 40 50 60'!A1" xr:uid="{00000000-0004-0000-0100-000005000000}"/>
    <hyperlink ref="C10" location="'05 - LS 16 60 75'!A1" display="'05 - LS 16 60 75'!A1" xr:uid="{00000000-0004-0000-0100-000006000000}"/>
    <hyperlink ref="E10" location="'05 - LS 16 60 75'!A1" display="'05 - LS 16 60 75'!A1" xr:uid="{00000000-0004-0000-0100-000007000000}"/>
    <hyperlink ref="G10" location="'06 - LS 16 100'!A1" display="'06 - LS 16 100'!A1" xr:uid="{00000000-0004-0000-0100-000008000000}"/>
    <hyperlink ref="C11" location="'07 - LS 20 100'!A1" display="'07 - LS 20 100'!A1" xr:uid="{00000000-0004-0000-0100-000009000000}"/>
    <hyperlink ref="E11" location="'08 - LS 20 125'!A1" display="'08 - LS 20 125'!A1" xr:uid="{00000000-0004-0000-0100-00000A000000}"/>
    <hyperlink ref="G11" location="'09 - LS 20 150'!A1" display="'09 - LS 20 150'!A1" xr:uid="{00000000-0004-0000-0100-00000B000000}"/>
    <hyperlink ref="I11" location="'10 - LS 20 175'!A1" display="'10 - LS 20 175'!A1" xr:uid="{00000000-0004-0000-0100-00000C000000}"/>
    <hyperlink ref="K11" location="'11 - LS 20 220'!A1" display="'11 - LS 20 220'!A1" xr:uid="{00000000-0004-0000-0100-00000D000000}"/>
    <hyperlink ref="M11" location="'12 - LS 20 200 VSD'!A1" display="'12 - LS 20 200 VSD'!A1" xr:uid="{00000000-0004-0000-0100-00000E000000}"/>
    <hyperlink ref="O11" location="'13 - LS 20 LEAK FREE'!A1" display="'13 - LS 20 LEAK FREE'!A1" xr:uid="{00000000-0004-0000-0100-00000F000000}"/>
    <hyperlink ref="C12" location="'14 - LS 25 200'!A1" display="'14 - LS 25 200'!A1" xr:uid="{00000000-0004-0000-0100-000010000000}"/>
    <hyperlink ref="E12" location="'15 - LS 25 250'!A1" display="'15 - LS 25 250'!A1" xr:uid="{00000000-0004-0000-0100-000011000000}"/>
    <hyperlink ref="G12" location="'16 - LS 25 300'!A1" display="'16 - LS 25 300'!A1" xr:uid="{00000000-0004-0000-0100-000012000000}"/>
    <hyperlink ref="I12" location="'17 - LS 25 350'!A1" display="'17 - LS 25 350'!A1" xr:uid="{00000000-0004-0000-0100-000013000000}"/>
    <hyperlink ref="C20" location="'18 - S-1800'!A1" display="'18 - S-1800'!A1" xr:uid="{00000000-0004-0000-0100-000014000000}"/>
    <hyperlink ref="E21" location="'19 - S- 2200'!A1" display="'19 - S- 2200'!A1" xr:uid="{00000000-0004-0000-0100-000015000000}"/>
    <hyperlink ref="G22" location="'20 - S- 3000'!A1" display="'20 - S- 3000'!A1" xr:uid="{00000000-0004-0000-0100-000016000000}"/>
    <hyperlink ref="I23" location="'21 - S- 3700'!A1" display="'21 - S- 3700'!A1" xr:uid="{00000000-0004-0000-0100-000017000000}"/>
    <hyperlink ref="K24" location="'22 - S- 4500'!A1" display="'22 - S- 4500'!A1" xr:uid="{00000000-0004-0000-0100-000018000000}"/>
    <hyperlink ref="M25" location="'23 - S- 5500'!A1" display="'23 - S- 5500'!A1" xr:uid="{00000000-0004-0000-0100-000019000000}"/>
    <hyperlink ref="O26" location="'24 - S- 7500'!A1" display="'24 - S- 7500'!A1" xr:uid="{00000000-0004-0000-0100-00001A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G1974 LG1979:LG1980 B8:P12 B20:P26" unlockedFormula="1"/>
    <ignoredError xmlns:x16r3="http://schemas.microsoft.com/office/spreadsheetml/2018/08/main" sqref="LG1975:LG1978" unlockedFormula="1" x16r3:misleadingForma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F92"/>
  <sheetViews>
    <sheetView showGridLines="0" showZeros="0" zoomScaleNormal="100" workbookViewId="0">
      <selection activeCell="E2" sqref="E2:E4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9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231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245</v>
      </c>
      <c r="C15" s="231" t="s">
        <v>347</v>
      </c>
      <c r="D15" s="67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220" t="s">
        <v>453</v>
      </c>
      <c r="D16" s="25"/>
      <c r="E16" s="25"/>
    </row>
    <row r="17" spans="2:6" ht="15" customHeight="1" thickBot="1" x14ac:dyDescent="0.25">
      <c r="B17" s="24" t="s">
        <v>244</v>
      </c>
      <c r="C17" s="220" t="s">
        <v>348</v>
      </c>
      <c r="D17" s="16" t="str">
        <f ca="1">IF(B7="","","2X")</f>
        <v>2X</v>
      </c>
      <c r="E17" s="16"/>
      <c r="F17" s="4"/>
    </row>
    <row r="18" spans="2:6" ht="15" customHeight="1" thickBot="1" x14ac:dyDescent="0.25">
      <c r="B18" s="74" t="s">
        <v>243</v>
      </c>
      <c r="C18" s="220" t="s">
        <v>349</v>
      </c>
      <c r="D18" s="70"/>
      <c r="E18" s="70"/>
    </row>
    <row r="19" spans="2:6" ht="15" customHeight="1" thickBot="1" x14ac:dyDescent="0.25">
      <c r="B19" s="31" t="s">
        <v>242</v>
      </c>
      <c r="C19" s="217" t="s">
        <v>350</v>
      </c>
      <c r="D19" s="76"/>
      <c r="E19" s="7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407</v>
      </c>
      <c r="D23" s="18"/>
      <c r="E23" s="18">
        <v>2000</v>
      </c>
    </row>
    <row r="24" spans="2:6" ht="15" customHeight="1" x14ac:dyDescent="0.2">
      <c r="B24" s="138" t="s">
        <v>173</v>
      </c>
      <c r="C24" s="222" t="s">
        <v>337</v>
      </c>
      <c r="D24" s="20"/>
      <c r="E24" s="20">
        <v>4000</v>
      </c>
    </row>
    <row r="25" spans="2:6" ht="15" customHeight="1" x14ac:dyDescent="0.2">
      <c r="B25" s="138" t="s">
        <v>206</v>
      </c>
      <c r="C25" s="222" t="s">
        <v>351</v>
      </c>
      <c r="D25" s="20"/>
      <c r="E25" s="20">
        <v>8000</v>
      </c>
    </row>
    <row r="26" spans="2:6" ht="15" customHeight="1" x14ac:dyDescent="0.2">
      <c r="B26" s="138" t="s">
        <v>207</v>
      </c>
      <c r="C26" s="222" t="s">
        <v>408</v>
      </c>
      <c r="D26" s="20"/>
      <c r="E26" s="20">
        <v>8000</v>
      </c>
    </row>
    <row r="27" spans="2:6" ht="15" customHeight="1" thickBot="1" x14ac:dyDescent="0.25">
      <c r="B27" s="138" t="s">
        <v>175</v>
      </c>
      <c r="C27" s="222" t="s">
        <v>405</v>
      </c>
      <c r="D27" s="140"/>
      <c r="E27" s="22">
        <v>8000</v>
      </c>
    </row>
    <row r="28" spans="2:6" ht="15" customHeight="1" thickBot="1" x14ac:dyDescent="0.25">
      <c r="B28" s="138" t="s">
        <v>233</v>
      </c>
      <c r="C28" s="222" t="s">
        <v>406</v>
      </c>
      <c r="D28" s="140"/>
      <c r="E28" s="26">
        <v>8000</v>
      </c>
    </row>
    <row r="29" spans="2:6" ht="15" customHeight="1" thickBot="1" x14ac:dyDescent="0.25">
      <c r="B29" s="138" t="s">
        <v>180</v>
      </c>
      <c r="C29" s="222" t="s">
        <v>409</v>
      </c>
      <c r="D29" s="140"/>
      <c r="E29" s="26">
        <v>8000</v>
      </c>
    </row>
    <row r="30" spans="2:6" ht="15" customHeight="1" thickBot="1" x14ac:dyDescent="0.25">
      <c r="B30" s="138" t="s">
        <v>234</v>
      </c>
      <c r="C30" s="222" t="s">
        <v>345</v>
      </c>
      <c r="D30" s="26"/>
      <c r="E30" s="26">
        <v>8000</v>
      </c>
    </row>
    <row r="31" spans="2:6" ht="15" customHeight="1" thickBot="1" x14ac:dyDescent="0.25">
      <c r="B31" s="138" t="s">
        <v>179</v>
      </c>
      <c r="C31" s="222" t="s">
        <v>343</v>
      </c>
      <c r="D31" s="26"/>
      <c r="E31" s="26">
        <v>8000</v>
      </c>
    </row>
    <row r="32" spans="2:6" ht="15" customHeight="1" thickBot="1" x14ac:dyDescent="0.25">
      <c r="B32" s="138" t="s">
        <v>235</v>
      </c>
      <c r="C32" s="222" t="s">
        <v>329</v>
      </c>
      <c r="D32" s="45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236</v>
      </c>
      <c r="C33" s="222" t="s">
        <v>353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440</v>
      </c>
      <c r="C34" s="222" t="s">
        <v>398</v>
      </c>
      <c r="D34" s="26"/>
      <c r="E34" s="26">
        <v>8000</v>
      </c>
    </row>
    <row r="35" spans="2:6" ht="15" customHeight="1" x14ac:dyDescent="0.2">
      <c r="B35" s="138" t="s">
        <v>190</v>
      </c>
      <c r="C35" s="222" t="s">
        <v>324</v>
      </c>
      <c r="D35" s="41"/>
      <c r="E35" s="41">
        <v>8000</v>
      </c>
    </row>
    <row r="36" spans="2:6" ht="15" customHeight="1" thickBot="1" x14ac:dyDescent="0.25">
      <c r="B36" s="138" t="s">
        <v>247</v>
      </c>
      <c r="C36" s="222" t="s">
        <v>354</v>
      </c>
      <c r="D36" s="22"/>
      <c r="E36" s="21">
        <v>8000</v>
      </c>
    </row>
    <row r="37" spans="2:6" ht="15" customHeight="1" thickBot="1" x14ac:dyDescent="0.25">
      <c r="B37" s="138" t="s">
        <v>237</v>
      </c>
      <c r="C37" s="222" t="s">
        <v>390</v>
      </c>
      <c r="D37" s="26"/>
      <c r="E37" s="25">
        <v>8000</v>
      </c>
    </row>
    <row r="38" spans="2:6" ht="15" customHeight="1" thickBot="1" x14ac:dyDescent="0.25">
      <c r="B38" s="138" t="s">
        <v>248</v>
      </c>
      <c r="C38" s="222" t="s">
        <v>355</v>
      </c>
      <c r="D38" s="26"/>
      <c r="E38" s="25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53 Lts")</f>
        <v>Capacidade: 53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5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182</v>
      </c>
      <c r="C43" s="226" t="s">
        <v>352</v>
      </c>
      <c r="D43" s="69"/>
      <c r="E43" s="69">
        <v>16000</v>
      </c>
    </row>
    <row r="44" spans="2:6" ht="15" customHeight="1" thickBot="1" x14ac:dyDescent="0.25">
      <c r="B44" s="24" t="s">
        <v>188</v>
      </c>
      <c r="C44" s="227" t="s">
        <v>356</v>
      </c>
      <c r="D44" s="16"/>
      <c r="E44" s="70"/>
      <c r="F44" s="4"/>
    </row>
    <row r="45" spans="2:6" ht="15" customHeight="1" thickBot="1" x14ac:dyDescent="0.25">
      <c r="B45" s="24" t="s">
        <v>203</v>
      </c>
      <c r="C45" s="227" t="s">
        <v>357</v>
      </c>
      <c r="D45" s="16" t="str">
        <f ca="1">IF(B7="","","2X")</f>
        <v>2X</v>
      </c>
      <c r="E45" s="70">
        <v>16000</v>
      </c>
      <c r="F45" s="4"/>
    </row>
    <row r="46" spans="2:6" ht="15" customHeight="1" thickBot="1" x14ac:dyDescent="0.25">
      <c r="B46" s="156" t="s">
        <v>220</v>
      </c>
      <c r="C46" s="228" t="s">
        <v>342</v>
      </c>
      <c r="D46" s="73"/>
      <c r="E46" s="73">
        <v>16000</v>
      </c>
      <c r="F46" s="4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E52" s="6"/>
      <c r="F52" s="4"/>
    </row>
    <row r="53" spans="1:6" x14ac:dyDescent="0.2">
      <c r="E53" s="6"/>
      <c r="F53" s="4"/>
    </row>
    <row r="54" spans="1:6" x14ac:dyDescent="0.2">
      <c r="F54" s="4"/>
    </row>
    <row r="55" spans="1:6" x14ac:dyDescent="0.2">
      <c r="A55" s="4"/>
    </row>
    <row r="56" spans="1:6" s="4" customFormat="1" x14ac:dyDescent="0.2">
      <c r="B56" s="1"/>
      <c r="D56" s="1"/>
      <c r="F56" s="1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Xnudb1h6BXMf5TzqJKFJw5E6o5xVlShIInPLZXbxvxsTa25PzxD5QiyHQpBxf/iLCEzmHKKArPZW85fQdmSbcg==" saltValue="oPBS8hO/b0uYzn45XE/cKA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F85"/>
  <sheetViews>
    <sheetView showGridLines="0" showZeros="0" zoomScaleNormal="100" workbookViewId="0">
      <selection activeCell="H16" sqref="H16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10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238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80" t="s">
        <v>245</v>
      </c>
      <c r="C15" s="230" t="s">
        <v>347</v>
      </c>
      <c r="D15" s="67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227" t="s">
        <v>453</v>
      </c>
      <c r="D16" s="25"/>
      <c r="E16" s="25"/>
    </row>
    <row r="17" spans="2:6" ht="15" customHeight="1" thickBot="1" x14ac:dyDescent="0.25">
      <c r="B17" s="39" t="s">
        <v>244</v>
      </c>
      <c r="C17" s="227" t="s">
        <v>348</v>
      </c>
      <c r="D17" s="16" t="str">
        <f ca="1">IF(B7="","","2X")</f>
        <v>2X</v>
      </c>
      <c r="E17" s="16"/>
      <c r="F17" s="4"/>
    </row>
    <row r="18" spans="2:6" ht="15" customHeight="1" thickBot="1" x14ac:dyDescent="0.25">
      <c r="B18" s="81" t="s">
        <v>243</v>
      </c>
      <c r="C18" s="227" t="s">
        <v>349</v>
      </c>
      <c r="D18" s="70"/>
      <c r="E18" s="70"/>
    </row>
    <row r="19" spans="2:6" ht="15" customHeight="1" thickBot="1" x14ac:dyDescent="0.25">
      <c r="B19" s="71" t="s">
        <v>242</v>
      </c>
      <c r="C19" s="228" t="s">
        <v>350</v>
      </c>
      <c r="D19" s="76"/>
      <c r="E19" s="7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54" t="s">
        <v>232</v>
      </c>
      <c r="C23" s="125" t="s">
        <v>407</v>
      </c>
      <c r="D23" s="61"/>
      <c r="E23" s="61">
        <v>2000</v>
      </c>
    </row>
    <row r="24" spans="2:6" ht="15" customHeight="1" x14ac:dyDescent="0.2">
      <c r="B24" s="154" t="s">
        <v>173</v>
      </c>
      <c r="C24" s="128" t="s">
        <v>337</v>
      </c>
      <c r="D24" s="62"/>
      <c r="E24" s="62">
        <v>4000</v>
      </c>
    </row>
    <row r="25" spans="2:6" ht="15" customHeight="1" x14ac:dyDescent="0.2">
      <c r="B25" s="154" t="s">
        <v>206</v>
      </c>
      <c r="C25" s="128" t="s">
        <v>351</v>
      </c>
      <c r="D25" s="62"/>
      <c r="E25" s="62">
        <v>8000</v>
      </c>
    </row>
    <row r="26" spans="2:6" ht="15" customHeight="1" x14ac:dyDescent="0.2">
      <c r="B26" s="154" t="s">
        <v>207</v>
      </c>
      <c r="C26" s="128" t="s">
        <v>408</v>
      </c>
      <c r="D26" s="62"/>
      <c r="E26" s="62">
        <v>8000</v>
      </c>
    </row>
    <row r="27" spans="2:6" ht="15" customHeight="1" thickBot="1" x14ac:dyDescent="0.25">
      <c r="B27" s="154" t="s">
        <v>175</v>
      </c>
      <c r="C27" s="128" t="s">
        <v>405</v>
      </c>
      <c r="D27" s="155"/>
      <c r="E27" s="63">
        <v>8000</v>
      </c>
    </row>
    <row r="28" spans="2:6" ht="15" customHeight="1" thickBot="1" x14ac:dyDescent="0.25">
      <c r="B28" s="154" t="s">
        <v>233</v>
      </c>
      <c r="C28" s="128" t="s">
        <v>406</v>
      </c>
      <c r="D28" s="155"/>
      <c r="E28" s="64">
        <v>8000</v>
      </c>
    </row>
    <row r="29" spans="2:6" ht="15" customHeight="1" thickBot="1" x14ac:dyDescent="0.25">
      <c r="B29" s="154" t="s">
        <v>180</v>
      </c>
      <c r="C29" s="128" t="s">
        <v>409</v>
      </c>
      <c r="D29" s="155"/>
      <c r="E29" s="64">
        <v>8000</v>
      </c>
    </row>
    <row r="30" spans="2:6" ht="15" customHeight="1" thickBot="1" x14ac:dyDescent="0.25">
      <c r="B30" s="154" t="s">
        <v>234</v>
      </c>
      <c r="C30" s="128" t="s">
        <v>345</v>
      </c>
      <c r="D30" s="64"/>
      <c r="E30" s="64">
        <v>8000</v>
      </c>
    </row>
    <row r="31" spans="2:6" ht="15" customHeight="1" thickBot="1" x14ac:dyDescent="0.25">
      <c r="B31" s="154" t="s">
        <v>179</v>
      </c>
      <c r="C31" s="128" t="s">
        <v>343</v>
      </c>
      <c r="D31" s="64"/>
      <c r="E31" s="64">
        <v>8000</v>
      </c>
    </row>
    <row r="32" spans="2:6" ht="15" customHeight="1" thickBot="1" x14ac:dyDescent="0.25">
      <c r="B32" s="154" t="s">
        <v>235</v>
      </c>
      <c r="C32" s="128" t="s">
        <v>329</v>
      </c>
      <c r="D32" s="65" t="str">
        <f ca="1">IF(B7="","","2X")</f>
        <v>2X</v>
      </c>
      <c r="E32" s="64">
        <v>8000</v>
      </c>
    </row>
    <row r="33" spans="1:6" ht="15" customHeight="1" thickBot="1" x14ac:dyDescent="0.25">
      <c r="B33" s="154" t="s">
        <v>236</v>
      </c>
      <c r="C33" s="128" t="s">
        <v>353</v>
      </c>
      <c r="D33" s="64" t="str">
        <f ca="1">IF(B7="","","2X")</f>
        <v>2X</v>
      </c>
      <c r="E33" s="64">
        <v>8000</v>
      </c>
    </row>
    <row r="34" spans="1:6" ht="15" customHeight="1" thickBot="1" x14ac:dyDescent="0.25">
      <c r="B34" s="138" t="s">
        <v>440</v>
      </c>
      <c r="C34" s="128" t="s">
        <v>398</v>
      </c>
      <c r="D34" s="64"/>
      <c r="E34" s="64">
        <v>8000</v>
      </c>
    </row>
    <row r="35" spans="1:6" ht="15" customHeight="1" x14ac:dyDescent="0.2">
      <c r="B35" s="154" t="s">
        <v>190</v>
      </c>
      <c r="C35" s="128" t="s">
        <v>324</v>
      </c>
      <c r="D35" s="66"/>
      <c r="E35" s="66">
        <v>8000</v>
      </c>
    </row>
    <row r="36" spans="1:6" ht="15" customHeight="1" thickBot="1" x14ac:dyDescent="0.25">
      <c r="B36" s="154" t="s">
        <v>247</v>
      </c>
      <c r="C36" s="128" t="s">
        <v>354</v>
      </c>
      <c r="D36" s="63"/>
      <c r="E36" s="67">
        <v>8000</v>
      </c>
    </row>
    <row r="37" spans="1:6" ht="15" customHeight="1" thickBot="1" x14ac:dyDescent="0.25">
      <c r="B37" s="154" t="s">
        <v>237</v>
      </c>
      <c r="C37" s="128" t="s">
        <v>390</v>
      </c>
      <c r="D37" s="64"/>
      <c r="E37" s="16">
        <v>8000</v>
      </c>
    </row>
    <row r="38" spans="1:6" ht="15" customHeight="1" thickBot="1" x14ac:dyDescent="0.25">
      <c r="B38" s="154" t="s">
        <v>248</v>
      </c>
      <c r="C38" s="128" t="s">
        <v>355</v>
      </c>
      <c r="D38" s="64"/>
      <c r="E38" s="16">
        <v>8000</v>
      </c>
    </row>
    <row r="39" spans="1:6" ht="15" customHeight="1" thickBot="1" x14ac:dyDescent="0.25">
      <c r="B39" s="30" t="s">
        <v>446</v>
      </c>
      <c r="C39" s="217" t="s">
        <v>447</v>
      </c>
      <c r="D39" s="32" t="str">
        <f ca="1">IF(B7="","","Capacidade: 53 Lts")</f>
        <v>Capacidade: 53 Lts</v>
      </c>
      <c r="E39" s="32">
        <v>8000</v>
      </c>
    </row>
    <row r="40" spans="1:6" ht="15" customHeight="1" x14ac:dyDescent="0.25">
      <c r="B40" s="141"/>
      <c r="D40" s="11"/>
      <c r="E40" s="12"/>
    </row>
    <row r="41" spans="1:6" ht="15" customHeight="1" thickBot="1" x14ac:dyDescent="0.25">
      <c r="B41" s="253" t="s">
        <v>170</v>
      </c>
      <c r="C41" s="254"/>
      <c r="D41" s="254"/>
      <c r="E41" s="255"/>
    </row>
    <row r="42" spans="1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1:6" ht="15" customHeight="1" thickBot="1" x14ac:dyDescent="0.25">
      <c r="B43" s="38" t="s">
        <v>182</v>
      </c>
      <c r="C43" s="125" t="s">
        <v>352</v>
      </c>
      <c r="D43" s="68"/>
      <c r="E43" s="69">
        <v>16000</v>
      </c>
    </row>
    <row r="44" spans="1:6" ht="15" customHeight="1" thickBot="1" x14ac:dyDescent="0.25">
      <c r="B44" s="39" t="s">
        <v>188</v>
      </c>
      <c r="C44" s="128" t="s">
        <v>356</v>
      </c>
      <c r="D44" s="64"/>
      <c r="E44" s="70"/>
      <c r="F44" s="4"/>
    </row>
    <row r="45" spans="1:6" ht="15" customHeight="1" thickBot="1" x14ac:dyDescent="0.25">
      <c r="B45" s="39" t="s">
        <v>203</v>
      </c>
      <c r="C45" s="128" t="s">
        <v>357</v>
      </c>
      <c r="D45" s="64" t="str">
        <f ca="1">IF(B7="","","2X")</f>
        <v>2X</v>
      </c>
      <c r="E45" s="70">
        <v>16000</v>
      </c>
      <c r="F45" s="4"/>
    </row>
    <row r="46" spans="1:6" ht="15" customHeight="1" thickBot="1" x14ac:dyDescent="0.25">
      <c r="B46" s="156" t="s">
        <v>220</v>
      </c>
      <c r="C46" s="131" t="s">
        <v>342</v>
      </c>
      <c r="D46" s="72"/>
      <c r="E46" s="73">
        <v>16000</v>
      </c>
      <c r="F46" s="4"/>
    </row>
    <row r="47" spans="1:6" x14ac:dyDescent="0.2">
      <c r="B47" s="2"/>
      <c r="C47" s="7"/>
      <c r="D47" s="5"/>
      <c r="E47" s="6"/>
      <c r="F47" s="4"/>
    </row>
    <row r="48" spans="1:6" x14ac:dyDescent="0.2">
      <c r="A48" s="4"/>
      <c r="B48" s="2"/>
      <c r="C48" s="7"/>
      <c r="D48" s="5"/>
      <c r="E48" s="6"/>
    </row>
    <row r="49" spans="2:6" s="4" customFormat="1" x14ac:dyDescent="0.2">
      <c r="B49" s="1"/>
      <c r="D49" s="1"/>
      <c r="E49" s="6"/>
      <c r="F49" s="1"/>
    </row>
    <row r="50" spans="2:6" s="4" customFormat="1" x14ac:dyDescent="0.2">
      <c r="B50" s="1"/>
      <c r="D50" s="1"/>
      <c r="E50" s="6"/>
      <c r="F50" s="1"/>
    </row>
    <row r="51" spans="2:6" s="4" customFormat="1" x14ac:dyDescent="0.2">
      <c r="B51" s="1"/>
      <c r="D51" s="1"/>
      <c r="F51" s="1"/>
    </row>
    <row r="52" spans="2:6" s="4" customFormat="1" x14ac:dyDescent="0.2">
      <c r="B52" s="1"/>
      <c r="D52" s="1"/>
      <c r="F52" s="1"/>
    </row>
    <row r="53" spans="2:6" s="4" customFormat="1" x14ac:dyDescent="0.2">
      <c r="B53" s="1"/>
      <c r="D53" s="1"/>
      <c r="F53" s="1"/>
    </row>
    <row r="54" spans="2:6" s="4" customFormat="1" x14ac:dyDescent="0.2">
      <c r="B54" s="1"/>
      <c r="D54" s="1"/>
      <c r="F54" s="1"/>
    </row>
    <row r="55" spans="2:6" s="4" customFormat="1" x14ac:dyDescent="0.2">
      <c r="B55" s="1"/>
      <c r="D55" s="1"/>
      <c r="F55" s="1"/>
    </row>
    <row r="56" spans="2:6" s="4" customFormat="1" x14ac:dyDescent="0.2">
      <c r="B56" s="1"/>
      <c r="D56" s="1"/>
      <c r="F56" s="1"/>
    </row>
    <row r="57" spans="2:6" s="4" customFormat="1" x14ac:dyDescent="0.2">
      <c r="B57" s="1"/>
      <c r="D57" s="1"/>
      <c r="F57" s="1"/>
    </row>
    <row r="58" spans="2:6" s="4" customFormat="1" x14ac:dyDescent="0.2">
      <c r="B58" s="1"/>
      <c r="D58" s="1"/>
      <c r="F58" s="1"/>
    </row>
    <row r="59" spans="2:6" s="4" customFormat="1" x14ac:dyDescent="0.2">
      <c r="B59" s="1"/>
      <c r="D59" s="1"/>
      <c r="F59" s="1"/>
    </row>
    <row r="60" spans="2:6" s="4" customFormat="1" x14ac:dyDescent="0.2">
      <c r="B60" s="1"/>
      <c r="D60" s="1"/>
      <c r="F60" s="1"/>
    </row>
    <row r="61" spans="2:6" s="4" customFormat="1" x14ac:dyDescent="0.2">
      <c r="B61" s="1"/>
      <c r="D61" s="1"/>
      <c r="F61" s="1"/>
    </row>
    <row r="62" spans="2:6" s="4" customFormat="1" x14ac:dyDescent="0.2">
      <c r="B62" s="1"/>
      <c r="D62" s="1"/>
      <c r="F62" s="1"/>
    </row>
    <row r="63" spans="2:6" s="4" customFormat="1" x14ac:dyDescent="0.2">
      <c r="B63" s="1"/>
      <c r="D63" s="1"/>
      <c r="F63" s="1"/>
    </row>
    <row r="64" spans="2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A85" s="1"/>
      <c r="B85" s="1"/>
      <c r="D85" s="1"/>
      <c r="F85" s="1"/>
    </row>
  </sheetData>
  <sheetProtection algorithmName="SHA-512" hashValue="ZK9HY6PkI7QB4hkspJs6XhuG6K6/knQzk8uBXad6ioNxHzfnEvynmiQUWn53H9cmTQeHKw/6RAk4z4EIDnTURQ==" saltValue="pI0RJCnsLKGxcVK8oIOn7Q==" spinCount="100000" sheet="1" objects="1" scenarios="1" insertHyperlinks="0"/>
  <mergeCells count="4">
    <mergeCell ref="B21:E21"/>
    <mergeCell ref="E2:E4"/>
    <mergeCell ref="B13:E13"/>
    <mergeCell ref="B41:E4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F92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11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239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80" t="s">
        <v>245</v>
      </c>
      <c r="C15" s="230" t="s">
        <v>347</v>
      </c>
      <c r="D15" s="67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227" t="s">
        <v>453</v>
      </c>
      <c r="D16" s="25"/>
      <c r="E16" s="25"/>
    </row>
    <row r="17" spans="2:6" ht="15" customHeight="1" thickBot="1" x14ac:dyDescent="0.25">
      <c r="B17" s="39" t="s">
        <v>244</v>
      </c>
      <c r="C17" s="227" t="s">
        <v>348</v>
      </c>
      <c r="D17" s="16" t="str">
        <f ca="1">IF(B7="","","2X")</f>
        <v>2X</v>
      </c>
      <c r="E17" s="16"/>
      <c r="F17" s="4"/>
    </row>
    <row r="18" spans="2:6" ht="15" customHeight="1" thickBot="1" x14ac:dyDescent="0.25">
      <c r="B18" s="81" t="s">
        <v>243</v>
      </c>
      <c r="C18" s="227" t="s">
        <v>349</v>
      </c>
      <c r="D18" s="70"/>
      <c r="E18" s="70"/>
    </row>
    <row r="19" spans="2:6" ht="15" customHeight="1" thickBot="1" x14ac:dyDescent="0.25">
      <c r="B19" s="71" t="s">
        <v>242</v>
      </c>
      <c r="C19" s="228" t="s">
        <v>350</v>
      </c>
      <c r="D19" s="76"/>
      <c r="E19" s="7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407</v>
      </c>
      <c r="D23" s="18"/>
      <c r="E23" s="18">
        <v>2000</v>
      </c>
    </row>
    <row r="24" spans="2:6" ht="15" customHeight="1" x14ac:dyDescent="0.2">
      <c r="B24" s="138" t="s">
        <v>173</v>
      </c>
      <c r="C24" s="222" t="s">
        <v>337</v>
      </c>
      <c r="D24" s="20"/>
      <c r="E24" s="20">
        <v>4000</v>
      </c>
    </row>
    <row r="25" spans="2:6" ht="15" customHeight="1" x14ac:dyDescent="0.2">
      <c r="B25" s="138" t="s">
        <v>206</v>
      </c>
      <c r="C25" s="222" t="s">
        <v>351</v>
      </c>
      <c r="D25" s="20"/>
      <c r="E25" s="20">
        <v>8000</v>
      </c>
    </row>
    <row r="26" spans="2:6" ht="15" customHeight="1" x14ac:dyDescent="0.2">
      <c r="B26" s="138" t="s">
        <v>207</v>
      </c>
      <c r="C26" s="222" t="s">
        <v>408</v>
      </c>
      <c r="D26" s="20"/>
      <c r="E26" s="20">
        <v>8000</v>
      </c>
    </row>
    <row r="27" spans="2:6" ht="15" customHeight="1" thickBot="1" x14ac:dyDescent="0.25">
      <c r="B27" s="138" t="s">
        <v>175</v>
      </c>
      <c r="C27" s="222" t="s">
        <v>405</v>
      </c>
      <c r="D27" s="140"/>
      <c r="E27" s="22">
        <v>8000</v>
      </c>
    </row>
    <row r="28" spans="2:6" ht="15" customHeight="1" thickBot="1" x14ac:dyDescent="0.25">
      <c r="B28" s="138" t="s">
        <v>233</v>
      </c>
      <c r="C28" s="222" t="s">
        <v>406</v>
      </c>
      <c r="D28" s="140"/>
      <c r="E28" s="26">
        <v>8000</v>
      </c>
    </row>
    <row r="29" spans="2:6" ht="15" customHeight="1" thickBot="1" x14ac:dyDescent="0.25">
      <c r="B29" s="138" t="s">
        <v>180</v>
      </c>
      <c r="C29" s="222" t="s">
        <v>409</v>
      </c>
      <c r="D29" s="140"/>
      <c r="E29" s="26">
        <v>8000</v>
      </c>
    </row>
    <row r="30" spans="2:6" ht="15" customHeight="1" thickBot="1" x14ac:dyDescent="0.25">
      <c r="B30" s="138" t="s">
        <v>234</v>
      </c>
      <c r="C30" s="222" t="s">
        <v>345</v>
      </c>
      <c r="D30" s="26"/>
      <c r="E30" s="26">
        <v>8000</v>
      </c>
    </row>
    <row r="31" spans="2:6" ht="15" customHeight="1" thickBot="1" x14ac:dyDescent="0.25">
      <c r="B31" s="138" t="s">
        <v>179</v>
      </c>
      <c r="C31" s="222" t="s">
        <v>343</v>
      </c>
      <c r="D31" s="26"/>
      <c r="E31" s="26">
        <v>8000</v>
      </c>
    </row>
    <row r="32" spans="2:6" ht="15" customHeight="1" thickBot="1" x14ac:dyDescent="0.25">
      <c r="B32" s="138" t="s">
        <v>235</v>
      </c>
      <c r="C32" s="222" t="s">
        <v>329</v>
      </c>
      <c r="D32" s="45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236</v>
      </c>
      <c r="C33" s="222" t="s">
        <v>353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440</v>
      </c>
      <c r="C34" s="222" t="s">
        <v>398</v>
      </c>
      <c r="D34" s="26"/>
      <c r="E34" s="26">
        <v>8000</v>
      </c>
    </row>
    <row r="35" spans="2:6" ht="15" customHeight="1" x14ac:dyDescent="0.2">
      <c r="B35" s="138" t="s">
        <v>190</v>
      </c>
      <c r="C35" s="222" t="s">
        <v>324</v>
      </c>
      <c r="D35" s="41"/>
      <c r="E35" s="41">
        <v>8000</v>
      </c>
    </row>
    <row r="36" spans="2:6" ht="15" customHeight="1" thickBot="1" x14ac:dyDescent="0.25">
      <c r="B36" s="138" t="s">
        <v>247</v>
      </c>
      <c r="C36" s="222" t="s">
        <v>354</v>
      </c>
      <c r="D36" s="22"/>
      <c r="E36" s="21">
        <v>8000</v>
      </c>
    </row>
    <row r="37" spans="2:6" ht="15" customHeight="1" thickBot="1" x14ac:dyDescent="0.25">
      <c r="B37" s="138" t="s">
        <v>237</v>
      </c>
      <c r="C37" s="222" t="s">
        <v>390</v>
      </c>
      <c r="D37" s="26"/>
      <c r="E37" s="25">
        <v>8000</v>
      </c>
    </row>
    <row r="38" spans="2:6" ht="15" customHeight="1" thickBot="1" x14ac:dyDescent="0.25">
      <c r="B38" s="138" t="s">
        <v>248</v>
      </c>
      <c r="C38" s="222" t="s">
        <v>355</v>
      </c>
      <c r="D38" s="26"/>
      <c r="E38" s="25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53 Lts")</f>
        <v>Capacidade: 53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5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182</v>
      </c>
      <c r="C43" s="225" t="s">
        <v>352</v>
      </c>
      <c r="D43" s="82"/>
      <c r="E43" s="33">
        <v>16000</v>
      </c>
    </row>
    <row r="44" spans="2:6" ht="15" customHeight="1" thickBot="1" x14ac:dyDescent="0.25">
      <c r="B44" s="24" t="s">
        <v>188</v>
      </c>
      <c r="C44" s="222" t="s">
        <v>356</v>
      </c>
      <c r="D44" s="26"/>
      <c r="E44" s="28"/>
      <c r="F44" s="4"/>
    </row>
    <row r="45" spans="2:6" ht="15" customHeight="1" thickBot="1" x14ac:dyDescent="0.25">
      <c r="B45" s="24" t="s">
        <v>203</v>
      </c>
      <c r="C45" s="222" t="s">
        <v>357</v>
      </c>
      <c r="D45" s="26" t="str">
        <f ca="1">IF(B7="","","2X")</f>
        <v>2X</v>
      </c>
      <c r="E45" s="28">
        <v>16000</v>
      </c>
      <c r="F45" s="4"/>
    </row>
    <row r="46" spans="2:6" ht="15" customHeight="1" thickBot="1" x14ac:dyDescent="0.25">
      <c r="B46" s="139" t="s">
        <v>220</v>
      </c>
      <c r="C46" s="219" t="s">
        <v>342</v>
      </c>
      <c r="D46" s="37"/>
      <c r="E46" s="36">
        <v>16000</v>
      </c>
      <c r="F46" s="4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A55" s="4"/>
      <c r="B55" s="2"/>
      <c r="C55" s="7"/>
      <c r="D55" s="5"/>
      <c r="E55" s="6"/>
    </row>
    <row r="56" spans="1:6" s="4" customFormat="1" x14ac:dyDescent="0.2">
      <c r="B56" s="2"/>
      <c r="C56" s="7"/>
      <c r="D56" s="5"/>
      <c r="E56" s="6"/>
      <c r="F56" s="1"/>
    </row>
    <row r="57" spans="1:6" s="4" customFormat="1" x14ac:dyDescent="0.2">
      <c r="B57" s="1"/>
      <c r="D57" s="1"/>
      <c r="E57" s="6"/>
      <c r="F57" s="1"/>
    </row>
    <row r="58" spans="1:6" s="4" customFormat="1" x14ac:dyDescent="0.2">
      <c r="B58" s="1"/>
      <c r="D58" s="1"/>
      <c r="E58" s="6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AMOs6I1EiSbi3lvrm1t9/rze096ztSsIZ0+nmtbtXFzohjYkw862ByMb0E/HlZrUpeJSHQM/QRKUc5j2Y9LSVQ==" saltValue="F3+PaQvQtP7N/n+ot+tbyg==" spinCount="100000" sheet="1" objects="1" scenarios="1" insertHyperlinks="0"/>
  <mergeCells count="4">
    <mergeCell ref="B21:E21"/>
    <mergeCell ref="E2:E4"/>
    <mergeCell ref="B13:E13"/>
    <mergeCell ref="B41:E41"/>
  </mergeCells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F92"/>
  <sheetViews>
    <sheetView showGridLines="0" showZeros="0" zoomScaleNormal="100" workbookViewId="0">
      <selection activeCell="C33" sqref="C33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12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240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4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256</v>
      </c>
      <c r="C15" s="216" t="s">
        <v>426</v>
      </c>
      <c r="D15" s="21" t="str">
        <f ca="1">IF(B7="","","2X")</f>
        <v>2X</v>
      </c>
      <c r="E15" s="21"/>
      <c r="F15" s="4"/>
    </row>
    <row r="16" spans="2:6" ht="15" customHeight="1" thickBot="1" x14ac:dyDescent="0.25">
      <c r="B16" s="29" t="s">
        <v>450</v>
      </c>
      <c r="C16" s="220" t="s">
        <v>453</v>
      </c>
      <c r="D16" s="25"/>
      <c r="E16" s="25"/>
    </row>
    <row r="17" spans="2:6" ht="15" customHeight="1" thickBot="1" x14ac:dyDescent="0.25">
      <c r="B17" s="24" t="s">
        <v>252</v>
      </c>
      <c r="C17" s="220" t="s">
        <v>358</v>
      </c>
      <c r="D17" s="25" t="str">
        <f ca="1">IF(B7="","","4X")</f>
        <v>4X</v>
      </c>
      <c r="E17" s="25"/>
      <c r="F17" s="4"/>
    </row>
    <row r="18" spans="2:6" ht="15" customHeight="1" thickBot="1" x14ac:dyDescent="0.25">
      <c r="B18" s="34" t="s">
        <v>242</v>
      </c>
      <c r="C18" s="217" t="s">
        <v>410</v>
      </c>
      <c r="D18" s="36"/>
      <c r="E18" s="36"/>
    </row>
    <row r="19" spans="2:6" ht="15" customHeight="1" x14ac:dyDescent="0.2">
      <c r="B19" s="2"/>
      <c r="C19" s="7"/>
      <c r="D19" s="5"/>
      <c r="E19" s="6"/>
    </row>
    <row r="20" spans="2:6" ht="15" customHeight="1" thickBot="1" x14ac:dyDescent="0.25">
      <c r="B20" s="253" t="s">
        <v>169</v>
      </c>
      <c r="C20" s="254"/>
      <c r="D20" s="254"/>
      <c r="E20" s="254"/>
    </row>
    <row r="21" spans="2:6" ht="15" customHeight="1" thickBot="1" x14ac:dyDescent="0.25">
      <c r="B21" s="13" t="s">
        <v>164</v>
      </c>
      <c r="C21" s="14" t="s">
        <v>165</v>
      </c>
      <c r="D21" s="14" t="s">
        <v>166</v>
      </c>
      <c r="E21" s="15" t="s">
        <v>167</v>
      </c>
    </row>
    <row r="22" spans="2:6" ht="15" customHeight="1" x14ac:dyDescent="0.25">
      <c r="B22" s="142" t="s">
        <v>250</v>
      </c>
      <c r="C22" s="223" t="s">
        <v>359</v>
      </c>
      <c r="D22" s="83"/>
      <c r="E22" s="83">
        <v>2000</v>
      </c>
    </row>
    <row r="23" spans="2:6" ht="15" customHeight="1" x14ac:dyDescent="0.25">
      <c r="B23" s="142" t="s">
        <v>173</v>
      </c>
      <c r="C23" s="224" t="s">
        <v>337</v>
      </c>
      <c r="D23" s="84"/>
      <c r="E23" s="84">
        <v>4000</v>
      </c>
    </row>
    <row r="24" spans="2:6" ht="15" customHeight="1" x14ac:dyDescent="0.25">
      <c r="B24" s="142" t="s">
        <v>206</v>
      </c>
      <c r="C24" s="224" t="s">
        <v>351</v>
      </c>
      <c r="D24" s="84"/>
      <c r="E24" s="84">
        <v>8000</v>
      </c>
    </row>
    <row r="25" spans="2:6" ht="15" customHeight="1" x14ac:dyDescent="0.25">
      <c r="B25" s="142" t="s">
        <v>207</v>
      </c>
      <c r="C25" s="224" t="s">
        <v>360</v>
      </c>
      <c r="D25" s="84"/>
      <c r="E25" s="84">
        <v>8000</v>
      </c>
    </row>
    <row r="26" spans="2:6" ht="15" customHeight="1" thickBot="1" x14ac:dyDescent="0.3">
      <c r="B26" s="142" t="s">
        <v>175</v>
      </c>
      <c r="C26" s="224" t="s">
        <v>427</v>
      </c>
      <c r="D26" s="157" t="str">
        <f ca="1">IF(B7="","","175°F")</f>
        <v>175°F</v>
      </c>
      <c r="E26" s="52">
        <v>8000</v>
      </c>
    </row>
    <row r="27" spans="2:6" ht="15" customHeight="1" thickBot="1" x14ac:dyDescent="0.3">
      <c r="B27" s="142" t="s">
        <v>175</v>
      </c>
      <c r="C27" s="224" t="s">
        <v>361</v>
      </c>
      <c r="D27" s="157" t="str">
        <f ca="1">IF(B7="","","190°F")</f>
        <v>190°F</v>
      </c>
      <c r="E27" s="55">
        <v>8000</v>
      </c>
    </row>
    <row r="28" spans="2:6" ht="15" customHeight="1" thickBot="1" x14ac:dyDescent="0.3">
      <c r="B28" s="142" t="s">
        <v>255</v>
      </c>
      <c r="C28" s="224" t="s">
        <v>428</v>
      </c>
      <c r="D28" s="147"/>
      <c r="E28" s="55">
        <v>8000</v>
      </c>
    </row>
    <row r="29" spans="2:6" ht="15" customHeight="1" thickBot="1" x14ac:dyDescent="0.3">
      <c r="B29" s="142" t="s">
        <v>180</v>
      </c>
      <c r="C29" s="224" t="s">
        <v>362</v>
      </c>
      <c r="D29" s="85"/>
      <c r="E29" s="55">
        <v>8000</v>
      </c>
    </row>
    <row r="30" spans="2:6" ht="15" customHeight="1" thickBot="1" x14ac:dyDescent="0.3">
      <c r="B30" s="142" t="s">
        <v>179</v>
      </c>
      <c r="C30" s="224" t="s">
        <v>322</v>
      </c>
      <c r="D30" s="85"/>
      <c r="E30" s="55">
        <v>8000</v>
      </c>
    </row>
    <row r="31" spans="2:6" ht="15" customHeight="1" thickBot="1" x14ac:dyDescent="0.3">
      <c r="B31" s="142" t="s">
        <v>253</v>
      </c>
      <c r="C31" s="224" t="s">
        <v>363</v>
      </c>
      <c r="D31" s="86"/>
      <c r="E31" s="55">
        <v>8000</v>
      </c>
    </row>
    <row r="32" spans="2:6" ht="15" customHeight="1" thickBot="1" x14ac:dyDescent="0.3">
      <c r="B32" s="142" t="s">
        <v>246</v>
      </c>
      <c r="C32" s="224" t="s">
        <v>398</v>
      </c>
      <c r="D32" s="85"/>
      <c r="E32" s="55">
        <v>8000</v>
      </c>
    </row>
    <row r="33" spans="2:6" ht="15" customHeight="1" x14ac:dyDescent="0.25">
      <c r="B33" s="142" t="s">
        <v>251</v>
      </c>
      <c r="C33" s="224" t="s">
        <v>328</v>
      </c>
      <c r="D33" s="87"/>
      <c r="E33" s="88">
        <v>8000</v>
      </c>
    </row>
    <row r="34" spans="2:6" ht="15" customHeight="1" thickBot="1" x14ac:dyDescent="0.3">
      <c r="B34" s="142" t="s">
        <v>247</v>
      </c>
      <c r="C34" s="224" t="s">
        <v>393</v>
      </c>
      <c r="D34" s="89"/>
      <c r="E34" s="53">
        <v>8000</v>
      </c>
    </row>
    <row r="35" spans="2:6" ht="15" customHeight="1" thickBot="1" x14ac:dyDescent="0.3">
      <c r="B35" s="142" t="s">
        <v>235</v>
      </c>
      <c r="C35" s="224" t="s">
        <v>329</v>
      </c>
      <c r="D35" s="86" t="str">
        <f ca="1">IF(B7="","","2X")</f>
        <v>2X</v>
      </c>
      <c r="E35" s="55">
        <v>8000</v>
      </c>
    </row>
    <row r="36" spans="2:6" ht="15" customHeight="1" thickBot="1" x14ac:dyDescent="0.3">
      <c r="B36" s="142" t="s">
        <v>237</v>
      </c>
      <c r="C36" s="224" t="s">
        <v>390</v>
      </c>
      <c r="D36" s="85" t="str">
        <f ca="1">IF(B7="","","2X")</f>
        <v>2X</v>
      </c>
      <c r="E36" s="56">
        <v>8000</v>
      </c>
    </row>
    <row r="37" spans="2:6" ht="15" customHeight="1" thickBot="1" x14ac:dyDescent="0.3">
      <c r="B37" s="142" t="s">
        <v>254</v>
      </c>
      <c r="C37" s="224" t="s">
        <v>429</v>
      </c>
      <c r="D37" s="85"/>
      <c r="E37" s="56">
        <v>8000</v>
      </c>
    </row>
    <row r="38" spans="2:6" ht="15" customHeight="1" thickBot="1" x14ac:dyDescent="0.25">
      <c r="B38" s="30" t="s">
        <v>446</v>
      </c>
      <c r="C38" s="217" t="s">
        <v>447</v>
      </c>
      <c r="D38" s="32" t="str">
        <f ca="1">IF(B7="","","Capacidade: 53 Lts")</f>
        <v>Capacidade: 53 Lts</v>
      </c>
      <c r="E38" s="32">
        <v>8000</v>
      </c>
    </row>
    <row r="39" spans="2:6" ht="15" customHeight="1" x14ac:dyDescent="0.25">
      <c r="B39" s="141"/>
      <c r="D39" s="11"/>
      <c r="E39" s="12"/>
    </row>
    <row r="40" spans="2:6" ht="15" customHeight="1" thickBot="1" x14ac:dyDescent="0.25">
      <c r="B40" s="253" t="s">
        <v>170</v>
      </c>
      <c r="C40" s="254"/>
      <c r="D40" s="254"/>
      <c r="E40" s="254"/>
    </row>
    <row r="41" spans="2:6" ht="15" customHeight="1" thickBot="1" x14ac:dyDescent="0.25">
      <c r="B41" s="13" t="s">
        <v>164</v>
      </c>
      <c r="C41" s="14" t="s">
        <v>165</v>
      </c>
      <c r="D41" s="14" t="s">
        <v>166</v>
      </c>
      <c r="E41" s="15" t="s">
        <v>167</v>
      </c>
    </row>
    <row r="42" spans="2:6" ht="15" customHeight="1" thickBot="1" x14ac:dyDescent="0.25">
      <c r="B42" s="38" t="s">
        <v>182</v>
      </c>
      <c r="C42" s="226" t="s">
        <v>430</v>
      </c>
      <c r="D42" s="69"/>
      <c r="E42" s="69">
        <v>16000</v>
      </c>
    </row>
    <row r="43" spans="2:6" ht="15" customHeight="1" thickBot="1" x14ac:dyDescent="0.25">
      <c r="B43" s="42" t="s">
        <v>188</v>
      </c>
      <c r="C43" s="228" t="s">
        <v>420</v>
      </c>
      <c r="D43" s="73"/>
      <c r="E43" s="73"/>
    </row>
    <row r="44" spans="2:6" ht="15" customHeight="1" x14ac:dyDescent="0.2">
      <c r="B44" s="2"/>
      <c r="C44" s="7"/>
      <c r="D44" s="5"/>
      <c r="E44" s="6"/>
      <c r="F44" s="4"/>
    </row>
    <row r="45" spans="2:6" ht="15" customHeight="1" x14ac:dyDescent="0.2">
      <c r="B45" s="2"/>
      <c r="C45" s="7"/>
      <c r="D45" s="5"/>
      <c r="E45" s="6"/>
      <c r="F45" s="4"/>
    </row>
    <row r="46" spans="2:6" ht="15" customHeight="1" x14ac:dyDescent="0.2">
      <c r="B46" s="2"/>
      <c r="C46" s="7"/>
      <c r="D46" s="5"/>
      <c r="E46" s="6"/>
      <c r="F46" s="4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E54" s="6"/>
      <c r="F54" s="4"/>
    </row>
    <row r="55" spans="1:6" x14ac:dyDescent="0.2">
      <c r="A55" s="4"/>
      <c r="E55" s="6"/>
    </row>
    <row r="56" spans="1:6" s="4" customFormat="1" x14ac:dyDescent="0.2">
      <c r="B56" s="1"/>
      <c r="D56" s="1"/>
      <c r="F56" s="1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IUDB0hCTWRP9Q6pIGmnlf55cfWx4kbyYBzuSOE68JgagPvNojafM22o9/NTWnHq1IB2nq4HPePRei8SIFLUa5Q==" saltValue="h1w6WgJ0jnRhkOZC07rruQ==" spinCount="100000" sheet="1" objects="1" scenarios="1" insertHyperlinks="0"/>
  <mergeCells count="4">
    <mergeCell ref="B40:E40"/>
    <mergeCell ref="E2:E4"/>
    <mergeCell ref="B13:E13"/>
    <mergeCell ref="B20:E20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A1:F93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13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241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4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256</v>
      </c>
      <c r="C15" s="230" t="s">
        <v>426</v>
      </c>
      <c r="D15" s="67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227" t="s">
        <v>453</v>
      </c>
      <c r="D16" s="25"/>
      <c r="E16" s="25"/>
    </row>
    <row r="17" spans="2:6" ht="15" customHeight="1" thickBot="1" x14ac:dyDescent="0.25">
      <c r="B17" s="29" t="s">
        <v>455</v>
      </c>
      <c r="C17" s="227" t="s">
        <v>456</v>
      </c>
      <c r="D17" s="25"/>
      <c r="E17" s="25"/>
    </row>
    <row r="18" spans="2:6" ht="15" customHeight="1" thickBot="1" x14ac:dyDescent="0.25">
      <c r="B18" s="24" t="s">
        <v>252</v>
      </c>
      <c r="C18" s="227" t="s">
        <v>358</v>
      </c>
      <c r="D18" s="16" t="str">
        <f ca="1">IF(B7="","","4X")</f>
        <v>4X</v>
      </c>
      <c r="E18" s="16"/>
      <c r="F18" s="4"/>
    </row>
    <row r="19" spans="2:6" ht="15" customHeight="1" thickBot="1" x14ac:dyDescent="0.25">
      <c r="B19" s="34" t="s">
        <v>242</v>
      </c>
      <c r="C19" s="228" t="s">
        <v>410</v>
      </c>
      <c r="D19" s="73"/>
      <c r="E19" s="73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4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5">
      <c r="B23" s="142" t="s">
        <v>250</v>
      </c>
      <c r="C23" s="223" t="s">
        <v>359</v>
      </c>
      <c r="D23" s="83"/>
      <c r="E23" s="83">
        <v>2000</v>
      </c>
    </row>
    <row r="24" spans="2:6" ht="15" customHeight="1" x14ac:dyDescent="0.25">
      <c r="B24" s="142" t="s">
        <v>173</v>
      </c>
      <c r="C24" s="224" t="s">
        <v>337</v>
      </c>
      <c r="D24" s="84"/>
      <c r="E24" s="84">
        <v>4000</v>
      </c>
    </row>
    <row r="25" spans="2:6" ht="15" customHeight="1" x14ac:dyDescent="0.25">
      <c r="B25" s="142" t="s">
        <v>206</v>
      </c>
      <c r="C25" s="224" t="s">
        <v>351</v>
      </c>
      <c r="D25" s="84"/>
      <c r="E25" s="84">
        <v>8000</v>
      </c>
    </row>
    <row r="26" spans="2:6" ht="15" customHeight="1" x14ac:dyDescent="0.25">
      <c r="B26" s="142" t="s">
        <v>207</v>
      </c>
      <c r="C26" s="224" t="s">
        <v>360</v>
      </c>
      <c r="D26" s="84"/>
      <c r="E26" s="84">
        <v>8000</v>
      </c>
    </row>
    <row r="27" spans="2:6" ht="15" customHeight="1" thickBot="1" x14ac:dyDescent="0.3">
      <c r="B27" s="142" t="s">
        <v>175</v>
      </c>
      <c r="C27" s="224" t="s">
        <v>427</v>
      </c>
      <c r="D27" s="157" t="str">
        <f ca="1">IF(B7="","","175°F")</f>
        <v>175°F</v>
      </c>
      <c r="E27" s="52">
        <v>8000</v>
      </c>
    </row>
    <row r="28" spans="2:6" ht="15" customHeight="1" thickBot="1" x14ac:dyDescent="0.3">
      <c r="B28" s="142" t="s">
        <v>175</v>
      </c>
      <c r="C28" s="224" t="s">
        <v>361</v>
      </c>
      <c r="D28" s="157" t="str">
        <f ca="1">IF(B7="","","190°F")</f>
        <v>190°F</v>
      </c>
      <c r="E28" s="55">
        <v>8000</v>
      </c>
    </row>
    <row r="29" spans="2:6" ht="15" customHeight="1" thickBot="1" x14ac:dyDescent="0.3">
      <c r="B29" s="142" t="s">
        <v>255</v>
      </c>
      <c r="C29" s="224" t="s">
        <v>428</v>
      </c>
      <c r="D29" s="147"/>
      <c r="E29" s="55">
        <v>8000</v>
      </c>
    </row>
    <row r="30" spans="2:6" ht="15" customHeight="1" thickBot="1" x14ac:dyDescent="0.3">
      <c r="B30" s="142" t="s">
        <v>180</v>
      </c>
      <c r="C30" s="224" t="s">
        <v>362</v>
      </c>
      <c r="D30" s="85"/>
      <c r="E30" s="55">
        <v>8000</v>
      </c>
    </row>
    <row r="31" spans="2:6" ht="15" customHeight="1" thickBot="1" x14ac:dyDescent="0.3">
      <c r="B31" s="142" t="s">
        <v>179</v>
      </c>
      <c r="C31" s="224" t="s">
        <v>322</v>
      </c>
      <c r="D31" s="85"/>
      <c r="E31" s="55">
        <v>8000</v>
      </c>
    </row>
    <row r="32" spans="2:6" ht="15" customHeight="1" thickBot="1" x14ac:dyDescent="0.3">
      <c r="B32" s="142" t="s">
        <v>253</v>
      </c>
      <c r="C32" s="224" t="s">
        <v>363</v>
      </c>
      <c r="D32" s="86"/>
      <c r="E32" s="55">
        <v>8000</v>
      </c>
    </row>
    <row r="33" spans="2:6" ht="15" customHeight="1" thickBot="1" x14ac:dyDescent="0.3">
      <c r="B33" s="142" t="s">
        <v>246</v>
      </c>
      <c r="C33" s="224" t="s">
        <v>398</v>
      </c>
      <c r="D33" s="85"/>
      <c r="E33" s="55">
        <v>8000</v>
      </c>
    </row>
    <row r="34" spans="2:6" ht="15" customHeight="1" x14ac:dyDescent="0.25">
      <c r="B34" s="142" t="s">
        <v>268</v>
      </c>
      <c r="C34" s="224" t="s">
        <v>328</v>
      </c>
      <c r="D34" s="87"/>
      <c r="E34" s="88">
        <v>8000</v>
      </c>
    </row>
    <row r="35" spans="2:6" ht="15" customHeight="1" thickBot="1" x14ac:dyDescent="0.3">
      <c r="B35" s="142" t="s">
        <v>247</v>
      </c>
      <c r="C35" s="224" t="s">
        <v>393</v>
      </c>
      <c r="D35" s="89"/>
      <c r="E35" s="53">
        <v>8000</v>
      </c>
    </row>
    <row r="36" spans="2:6" ht="15" customHeight="1" thickBot="1" x14ac:dyDescent="0.3">
      <c r="B36" s="142" t="s">
        <v>235</v>
      </c>
      <c r="C36" s="224" t="s">
        <v>329</v>
      </c>
      <c r="D36" s="86" t="str">
        <f ca="1">IF(B7="","","2X")</f>
        <v>2X</v>
      </c>
      <c r="E36" s="55">
        <v>8000</v>
      </c>
    </row>
    <row r="37" spans="2:6" ht="15" customHeight="1" thickBot="1" x14ac:dyDescent="0.3">
      <c r="B37" s="142" t="s">
        <v>237</v>
      </c>
      <c r="C37" s="224" t="s">
        <v>390</v>
      </c>
      <c r="D37" s="85" t="str">
        <f ca="1">IF(B7="","","2X")</f>
        <v>2X</v>
      </c>
      <c r="E37" s="56">
        <v>8000</v>
      </c>
    </row>
    <row r="38" spans="2:6" ht="15" customHeight="1" thickBot="1" x14ac:dyDescent="0.3">
      <c r="B38" s="142" t="s">
        <v>464</v>
      </c>
      <c r="C38" s="224" t="s">
        <v>429</v>
      </c>
      <c r="D38" s="85"/>
      <c r="E38" s="56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53 Lts")</f>
        <v>Capacidade: 53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4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182</v>
      </c>
      <c r="C43" s="226" t="s">
        <v>430</v>
      </c>
      <c r="D43" s="69"/>
      <c r="E43" s="69">
        <v>16000</v>
      </c>
    </row>
    <row r="44" spans="2:6" ht="15" customHeight="1" thickBot="1" x14ac:dyDescent="0.25">
      <c r="B44" s="35" t="s">
        <v>188</v>
      </c>
      <c r="C44" s="228" t="s">
        <v>420</v>
      </c>
      <c r="D44" s="73"/>
      <c r="E44" s="73"/>
    </row>
    <row r="45" spans="2:6" ht="15" customHeight="1" x14ac:dyDescent="0.2">
      <c r="B45" s="2"/>
      <c r="C45" s="7"/>
      <c r="D45" s="5"/>
      <c r="E45" s="6"/>
      <c r="F45" s="4"/>
    </row>
    <row r="46" spans="2:6" ht="15" customHeight="1" x14ac:dyDescent="0.2">
      <c r="B46" s="2"/>
      <c r="C46" s="7"/>
      <c r="D46" s="5"/>
      <c r="E46" s="6"/>
      <c r="F46" s="4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F48" s="4"/>
    </row>
    <row r="49" spans="1:6" ht="15" customHeight="1" x14ac:dyDescent="0.2">
      <c r="B49" s="2"/>
      <c r="C49" s="7"/>
      <c r="D49" s="5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E55" s="6"/>
      <c r="F55" s="4"/>
    </row>
    <row r="56" spans="1:6" x14ac:dyDescent="0.2">
      <c r="A56" s="4"/>
      <c r="E56" s="6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JRUXoF7qvZs63auJuv2Y0L6uqE/VnMumTpN5xQpLLbQ5AWThWVEUsn/gubZwZYFYSDRVMGEltSGM1+IdmejeQw==" saltValue="nMh9hMNeHS/wLUClLFKeLQ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F92"/>
  <sheetViews>
    <sheetView showGridLines="0" showZeros="0" zoomScaleNormal="100" workbookViewId="0"/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14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249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226</v>
      </c>
      <c r="C15" s="216" t="s">
        <v>347</v>
      </c>
      <c r="D15" s="21" t="str">
        <f ca="1">IF(B7="","","2X")</f>
        <v>2X</v>
      </c>
      <c r="E15" s="21"/>
      <c r="F15" s="4"/>
    </row>
    <row r="16" spans="2:6" ht="15" customHeight="1" thickBot="1" x14ac:dyDescent="0.25">
      <c r="B16" s="29" t="s">
        <v>450</v>
      </c>
      <c r="C16" s="220" t="s">
        <v>453</v>
      </c>
      <c r="D16" s="25"/>
      <c r="E16" s="25"/>
    </row>
    <row r="17" spans="2:6" ht="15" customHeight="1" thickBot="1" x14ac:dyDescent="0.25">
      <c r="B17" s="24" t="s">
        <v>252</v>
      </c>
      <c r="C17" s="220" t="s">
        <v>358</v>
      </c>
      <c r="D17" s="25" t="str">
        <f ca="1">IF(B7="","","4X")</f>
        <v>4X</v>
      </c>
      <c r="E17" s="25"/>
      <c r="F17" s="4"/>
    </row>
    <row r="18" spans="2:6" ht="15" customHeight="1" thickBot="1" x14ac:dyDescent="0.25">
      <c r="B18" s="23" t="s">
        <v>304</v>
      </c>
      <c r="C18" s="220" t="s">
        <v>388</v>
      </c>
      <c r="D18" s="25" t="str">
        <f ca="1">IF(B7="","","* water cooled")</f>
        <v>* water cooled</v>
      </c>
      <c r="E18" s="28"/>
    </row>
    <row r="19" spans="2:6" ht="15" customHeight="1" thickBot="1" x14ac:dyDescent="0.25">
      <c r="B19" s="34" t="s">
        <v>242</v>
      </c>
      <c r="C19" s="217" t="s">
        <v>350</v>
      </c>
      <c r="D19" s="36"/>
      <c r="E19" s="3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317</v>
      </c>
      <c r="D23" s="18"/>
      <c r="E23" s="18">
        <v>2000</v>
      </c>
    </row>
    <row r="24" spans="2:6" ht="15" customHeight="1" x14ac:dyDescent="0.2">
      <c r="B24" s="138" t="s">
        <v>266</v>
      </c>
      <c r="C24" s="222" t="s">
        <v>318</v>
      </c>
      <c r="D24" s="20"/>
      <c r="E24" s="20">
        <v>2000</v>
      </c>
    </row>
    <row r="25" spans="2:6" ht="15" customHeight="1" x14ac:dyDescent="0.2">
      <c r="B25" s="138" t="s">
        <v>173</v>
      </c>
      <c r="C25" s="222" t="s">
        <v>364</v>
      </c>
      <c r="D25" s="20"/>
      <c r="E25" s="20">
        <v>4000</v>
      </c>
    </row>
    <row r="26" spans="2:6" ht="15" customHeight="1" x14ac:dyDescent="0.2">
      <c r="B26" s="138" t="s">
        <v>206</v>
      </c>
      <c r="C26" s="222" t="s">
        <v>421</v>
      </c>
      <c r="D26" s="20"/>
      <c r="E26" s="20">
        <v>8000</v>
      </c>
    </row>
    <row r="27" spans="2:6" ht="15" customHeight="1" x14ac:dyDescent="0.2">
      <c r="B27" s="138" t="s">
        <v>207</v>
      </c>
      <c r="C27" s="222" t="s">
        <v>365</v>
      </c>
      <c r="D27" s="20"/>
      <c r="E27" s="20">
        <v>8000</v>
      </c>
    </row>
    <row r="28" spans="2:6" ht="15" customHeight="1" x14ac:dyDescent="0.2">
      <c r="B28" s="138" t="s">
        <v>175</v>
      </c>
      <c r="C28" s="222" t="s">
        <v>366</v>
      </c>
      <c r="D28" s="20"/>
      <c r="E28" s="20">
        <v>8000</v>
      </c>
    </row>
    <row r="29" spans="2:6" ht="15" customHeight="1" thickBot="1" x14ac:dyDescent="0.25">
      <c r="B29" s="138" t="s">
        <v>233</v>
      </c>
      <c r="C29" s="222" t="s">
        <v>406</v>
      </c>
      <c r="D29" s="140"/>
      <c r="E29" s="22">
        <v>8000</v>
      </c>
    </row>
    <row r="30" spans="2:6" ht="15" customHeight="1" thickBot="1" x14ac:dyDescent="0.25">
      <c r="B30" s="138" t="s">
        <v>180</v>
      </c>
      <c r="C30" s="222" t="s">
        <v>422</v>
      </c>
      <c r="D30" s="140"/>
      <c r="E30" s="26">
        <v>8000</v>
      </c>
    </row>
    <row r="31" spans="2:6" ht="15" customHeight="1" thickBot="1" x14ac:dyDescent="0.25">
      <c r="B31" s="138" t="s">
        <v>234</v>
      </c>
      <c r="C31" s="222" t="s">
        <v>345</v>
      </c>
      <c r="D31" s="140"/>
      <c r="E31" s="26">
        <v>8000</v>
      </c>
    </row>
    <row r="32" spans="2:6" ht="15" customHeight="1" thickBot="1" x14ac:dyDescent="0.25">
      <c r="B32" s="138" t="s">
        <v>179</v>
      </c>
      <c r="C32" s="222" t="s">
        <v>343</v>
      </c>
      <c r="D32" s="26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235</v>
      </c>
      <c r="C33" s="222" t="s">
        <v>329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265</v>
      </c>
      <c r="C34" s="222" t="s">
        <v>390</v>
      </c>
      <c r="D34" s="45" t="str">
        <f ca="1">IF(B7="","","3X")</f>
        <v>3X</v>
      </c>
      <c r="E34" s="26">
        <v>8000</v>
      </c>
    </row>
    <row r="35" spans="2:6" ht="15" customHeight="1" thickBot="1" x14ac:dyDescent="0.25">
      <c r="B35" s="138" t="s">
        <v>236</v>
      </c>
      <c r="C35" s="222" t="s">
        <v>353</v>
      </c>
      <c r="D35" s="26" t="str">
        <f ca="1">IF(B7="","","2X")</f>
        <v>2X</v>
      </c>
      <c r="E35" s="26">
        <v>8000</v>
      </c>
    </row>
    <row r="36" spans="2:6" ht="15" customHeight="1" thickBot="1" x14ac:dyDescent="0.25">
      <c r="B36" s="138" t="s">
        <v>264</v>
      </c>
      <c r="C36" s="222" t="s">
        <v>367</v>
      </c>
      <c r="D36" s="26"/>
      <c r="E36" s="26">
        <v>8000</v>
      </c>
    </row>
    <row r="37" spans="2:6" ht="15" customHeight="1" x14ac:dyDescent="0.2">
      <c r="B37" s="138" t="s">
        <v>262</v>
      </c>
      <c r="C37" s="222" t="s">
        <v>368</v>
      </c>
      <c r="D37" s="41"/>
      <c r="E37" s="41">
        <v>8000</v>
      </c>
    </row>
    <row r="38" spans="2:6" ht="15" customHeight="1" thickBot="1" x14ac:dyDescent="0.25">
      <c r="B38" s="138" t="s">
        <v>267</v>
      </c>
      <c r="C38" s="222" t="s">
        <v>328</v>
      </c>
      <c r="D38" s="22" t="str">
        <f ca="1">IF(B7="","","2X")</f>
        <v>2X</v>
      </c>
      <c r="E38" s="21">
        <v>8000</v>
      </c>
    </row>
    <row r="39" spans="2:6" ht="15" customHeight="1" x14ac:dyDescent="0.2">
      <c r="B39" s="138" t="s">
        <v>269</v>
      </c>
      <c r="C39" s="222" t="s">
        <v>417</v>
      </c>
      <c r="D39" s="20"/>
      <c r="E39" s="19">
        <v>8000</v>
      </c>
    </row>
    <row r="40" spans="2:6" ht="15" customHeight="1" thickBot="1" x14ac:dyDescent="0.25">
      <c r="B40" s="138" t="s">
        <v>441</v>
      </c>
      <c r="C40" s="222" t="s">
        <v>444</v>
      </c>
      <c r="D40" s="20"/>
      <c r="E40" s="19">
        <v>8000</v>
      </c>
    </row>
    <row r="41" spans="2:6" ht="15" customHeight="1" thickBot="1" x14ac:dyDescent="0.25">
      <c r="B41" s="30" t="s">
        <v>446</v>
      </c>
      <c r="C41" s="217" t="s">
        <v>447</v>
      </c>
      <c r="D41" s="32" t="str">
        <f ca="1">IF(B7="","","Capacidade: 120 Lts")</f>
        <v>Capacidade: 120 Lts</v>
      </c>
      <c r="E41" s="32">
        <v>8000</v>
      </c>
    </row>
    <row r="42" spans="2:6" ht="15" customHeight="1" x14ac:dyDescent="0.25">
      <c r="B42" s="141"/>
      <c r="D42" s="11"/>
      <c r="E42" s="12"/>
    </row>
    <row r="43" spans="2:6" ht="15" customHeight="1" thickBot="1" x14ac:dyDescent="0.25">
      <c r="B43" s="253" t="s">
        <v>170</v>
      </c>
      <c r="C43" s="254"/>
      <c r="D43" s="254"/>
      <c r="E43" s="255"/>
    </row>
    <row r="44" spans="2:6" ht="15" customHeight="1" thickBot="1" x14ac:dyDescent="0.25">
      <c r="B44" s="13" t="s">
        <v>164</v>
      </c>
      <c r="C44" s="14" t="s">
        <v>165</v>
      </c>
      <c r="D44" s="14" t="s">
        <v>166</v>
      </c>
      <c r="E44" s="15" t="s">
        <v>167</v>
      </c>
    </row>
    <row r="45" spans="2:6" ht="15" customHeight="1" thickBot="1" x14ac:dyDescent="0.25">
      <c r="B45" s="50" t="s">
        <v>182</v>
      </c>
      <c r="C45" s="225" t="s">
        <v>369</v>
      </c>
      <c r="D45" s="82"/>
      <c r="E45" s="33"/>
    </row>
    <row r="46" spans="2:6" ht="15" customHeight="1" thickBot="1" x14ac:dyDescent="0.25">
      <c r="B46" s="145" t="s">
        <v>263</v>
      </c>
      <c r="C46" s="222" t="s">
        <v>370</v>
      </c>
      <c r="D46" s="26"/>
      <c r="E46" s="28"/>
    </row>
    <row r="47" spans="2:6" ht="15" customHeight="1" thickBot="1" x14ac:dyDescent="0.25">
      <c r="B47" s="138" t="s">
        <v>438</v>
      </c>
      <c r="C47" s="222" t="s">
        <v>445</v>
      </c>
      <c r="D47" s="26"/>
      <c r="E47" s="28"/>
    </row>
    <row r="48" spans="2:6" ht="15" customHeight="1" thickBot="1" x14ac:dyDescent="0.25">
      <c r="B48" s="138" t="s">
        <v>261</v>
      </c>
      <c r="C48" s="222" t="s">
        <v>371</v>
      </c>
      <c r="D48" s="26"/>
      <c r="E48" s="28">
        <v>16000</v>
      </c>
      <c r="F48" s="4"/>
    </row>
    <row r="49" spans="1:6" ht="15" customHeight="1" thickBot="1" x14ac:dyDescent="0.25">
      <c r="B49" s="139" t="s">
        <v>260</v>
      </c>
      <c r="C49" s="219" t="s">
        <v>342</v>
      </c>
      <c r="D49" s="37"/>
      <c r="E49" s="36">
        <v>16000</v>
      </c>
      <c r="F49" s="4"/>
    </row>
    <row r="50" spans="1:6" ht="15" customHeight="1" x14ac:dyDescent="0.2">
      <c r="B50" s="2"/>
      <c r="C50" s="7"/>
      <c r="D50" s="5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E54" s="6"/>
      <c r="F54" s="4"/>
    </row>
    <row r="55" spans="1:6" x14ac:dyDescent="0.2">
      <c r="A55" s="4"/>
      <c r="E55" s="6"/>
    </row>
    <row r="56" spans="1:6" s="4" customFormat="1" x14ac:dyDescent="0.2">
      <c r="B56" s="1"/>
      <c r="D56" s="1"/>
      <c r="F56" s="1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ONEdKEfnZsS51dI1xm+KYHaS0NDfXj8pJIY5N1qJvF3gkdZmlnYCO5zV76sOJyLxU7C0RWyGa3bH33F2VDGFqA==" saltValue="ncUYrzloLFdYkcBeoXiSTg==" spinCount="100000" sheet="1" objects="1" scenarios="1" insertHyperlinks="0"/>
  <mergeCells count="4">
    <mergeCell ref="B43:E43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</sheetPr>
  <dimension ref="A1:F95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15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257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226</v>
      </c>
      <c r="C15" s="216" t="s">
        <v>347</v>
      </c>
      <c r="D15" s="21" t="str">
        <f ca="1">IF(B7="","","2X")</f>
        <v>2X</v>
      </c>
      <c r="E15" s="21"/>
      <c r="F15" s="4"/>
    </row>
    <row r="16" spans="2:6" ht="15" customHeight="1" thickBot="1" x14ac:dyDescent="0.25">
      <c r="B16" s="29" t="s">
        <v>450</v>
      </c>
      <c r="C16" s="220" t="s">
        <v>453</v>
      </c>
      <c r="D16" s="25"/>
      <c r="E16" s="25"/>
    </row>
    <row r="17" spans="2:6" ht="15" customHeight="1" thickBot="1" x14ac:dyDescent="0.25">
      <c r="B17" s="24" t="s">
        <v>252</v>
      </c>
      <c r="C17" s="220" t="s">
        <v>358</v>
      </c>
      <c r="D17" s="25" t="str">
        <f ca="1">IF(B7="","","4X")</f>
        <v>4X</v>
      </c>
      <c r="E17" s="25"/>
      <c r="F17" s="4"/>
    </row>
    <row r="18" spans="2:6" ht="15" customHeight="1" thickBot="1" x14ac:dyDescent="0.25">
      <c r="B18" s="23" t="s">
        <v>304</v>
      </c>
      <c r="C18" s="220" t="s">
        <v>388</v>
      </c>
      <c r="D18" s="25" t="str">
        <f ca="1">IF(B7="","","* water cooled")</f>
        <v>* water cooled</v>
      </c>
      <c r="E18" s="28"/>
    </row>
    <row r="19" spans="2:6" ht="15" customHeight="1" thickBot="1" x14ac:dyDescent="0.25">
      <c r="B19" s="34" t="s">
        <v>242</v>
      </c>
      <c r="C19" s="217" t="s">
        <v>350</v>
      </c>
      <c r="D19" s="36"/>
      <c r="E19" s="3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317</v>
      </c>
      <c r="D23" s="18"/>
      <c r="E23" s="18">
        <v>2000</v>
      </c>
    </row>
    <row r="24" spans="2:6" ht="15" customHeight="1" x14ac:dyDescent="0.2">
      <c r="B24" s="138" t="s">
        <v>266</v>
      </c>
      <c r="C24" s="222" t="s">
        <v>318</v>
      </c>
      <c r="D24" s="20"/>
      <c r="E24" s="20">
        <v>2000</v>
      </c>
    </row>
    <row r="25" spans="2:6" ht="15" customHeight="1" x14ac:dyDescent="0.2">
      <c r="B25" s="138" t="s">
        <v>173</v>
      </c>
      <c r="C25" s="222" t="s">
        <v>364</v>
      </c>
      <c r="D25" s="20"/>
      <c r="E25" s="20">
        <v>4000</v>
      </c>
    </row>
    <row r="26" spans="2:6" ht="15" customHeight="1" x14ac:dyDescent="0.2">
      <c r="B26" s="138" t="s">
        <v>206</v>
      </c>
      <c r="C26" s="222" t="s">
        <v>372</v>
      </c>
      <c r="D26" s="20"/>
      <c r="E26" s="20">
        <v>8000</v>
      </c>
    </row>
    <row r="27" spans="2:6" ht="15" customHeight="1" x14ac:dyDescent="0.2">
      <c r="B27" s="138" t="s">
        <v>207</v>
      </c>
      <c r="C27" s="222" t="s">
        <v>373</v>
      </c>
      <c r="D27" s="20"/>
      <c r="E27" s="20">
        <v>8000</v>
      </c>
    </row>
    <row r="28" spans="2:6" ht="15" customHeight="1" x14ac:dyDescent="0.2">
      <c r="B28" s="138" t="s">
        <v>175</v>
      </c>
      <c r="C28" s="222" t="s">
        <v>366</v>
      </c>
      <c r="D28" s="20"/>
      <c r="E28" s="20">
        <v>8000</v>
      </c>
    </row>
    <row r="29" spans="2:6" ht="15" customHeight="1" thickBot="1" x14ac:dyDescent="0.25">
      <c r="B29" s="138" t="s">
        <v>233</v>
      </c>
      <c r="C29" s="222" t="s">
        <v>406</v>
      </c>
      <c r="D29" s="140"/>
      <c r="E29" s="22">
        <v>8000</v>
      </c>
    </row>
    <row r="30" spans="2:6" ht="15" customHeight="1" thickBot="1" x14ac:dyDescent="0.25">
      <c r="B30" s="138" t="s">
        <v>180</v>
      </c>
      <c r="C30" s="222" t="s">
        <v>422</v>
      </c>
      <c r="D30" s="140"/>
      <c r="E30" s="26">
        <v>8000</v>
      </c>
    </row>
    <row r="31" spans="2:6" ht="15" customHeight="1" thickBot="1" x14ac:dyDescent="0.25">
      <c r="B31" s="138" t="s">
        <v>234</v>
      </c>
      <c r="C31" s="222" t="s">
        <v>345</v>
      </c>
      <c r="D31" s="140"/>
      <c r="E31" s="26">
        <v>8000</v>
      </c>
    </row>
    <row r="32" spans="2:6" ht="15" customHeight="1" thickBot="1" x14ac:dyDescent="0.25">
      <c r="B32" s="138" t="s">
        <v>179</v>
      </c>
      <c r="C32" s="222" t="s">
        <v>343</v>
      </c>
      <c r="D32" s="26" t="str">
        <f ca="1">IF(B7="","","2X")</f>
        <v>2X</v>
      </c>
      <c r="E32" s="26">
        <v>8000</v>
      </c>
    </row>
    <row r="33" spans="2:5" ht="15" customHeight="1" thickBot="1" x14ac:dyDescent="0.25">
      <c r="B33" s="138" t="s">
        <v>235</v>
      </c>
      <c r="C33" s="222" t="s">
        <v>329</v>
      </c>
      <c r="D33" s="26" t="str">
        <f ca="1">IF(B7="","","2X")</f>
        <v>2X</v>
      </c>
      <c r="E33" s="26">
        <v>8000</v>
      </c>
    </row>
    <row r="34" spans="2:5" ht="15" customHeight="1" thickBot="1" x14ac:dyDescent="0.25">
      <c r="B34" s="138" t="s">
        <v>265</v>
      </c>
      <c r="C34" s="222" t="s">
        <v>390</v>
      </c>
      <c r="D34" s="45" t="str">
        <f ca="1">IF(B7="","","3X")</f>
        <v>3X</v>
      </c>
      <c r="E34" s="26">
        <v>8000</v>
      </c>
    </row>
    <row r="35" spans="2:5" ht="15" customHeight="1" thickBot="1" x14ac:dyDescent="0.25">
      <c r="B35" s="138" t="s">
        <v>236</v>
      </c>
      <c r="C35" s="222" t="s">
        <v>353</v>
      </c>
      <c r="D35" s="26" t="str">
        <f ca="1">IF(B7="","","2X")</f>
        <v>2X</v>
      </c>
      <c r="E35" s="26">
        <v>8000</v>
      </c>
    </row>
    <row r="36" spans="2:5" ht="15" customHeight="1" thickBot="1" x14ac:dyDescent="0.25">
      <c r="B36" s="138" t="s">
        <v>264</v>
      </c>
      <c r="C36" s="222" t="s">
        <v>367</v>
      </c>
      <c r="D36" s="26"/>
      <c r="E36" s="26">
        <v>8000</v>
      </c>
    </row>
    <row r="37" spans="2:5" ht="15" customHeight="1" x14ac:dyDescent="0.2">
      <c r="B37" s="138" t="s">
        <v>262</v>
      </c>
      <c r="C37" s="222" t="s">
        <v>368</v>
      </c>
      <c r="D37" s="41"/>
      <c r="E37" s="41">
        <v>8000</v>
      </c>
    </row>
    <row r="38" spans="2:5" ht="15" customHeight="1" thickBot="1" x14ac:dyDescent="0.25">
      <c r="B38" s="138" t="s">
        <v>267</v>
      </c>
      <c r="C38" s="222" t="s">
        <v>328</v>
      </c>
      <c r="D38" s="22" t="str">
        <f ca="1">IF(B7="","","2X")</f>
        <v>2X</v>
      </c>
      <c r="E38" s="21">
        <v>8000</v>
      </c>
    </row>
    <row r="39" spans="2:5" ht="15" customHeight="1" x14ac:dyDescent="0.2">
      <c r="B39" s="138" t="s">
        <v>269</v>
      </c>
      <c r="C39" s="222" t="s">
        <v>417</v>
      </c>
      <c r="D39" s="20"/>
      <c r="E39" s="19">
        <v>8000</v>
      </c>
    </row>
    <row r="40" spans="2:5" ht="15" customHeight="1" thickBot="1" x14ac:dyDescent="0.25">
      <c r="B40" s="138" t="s">
        <v>441</v>
      </c>
      <c r="C40" s="222" t="s">
        <v>444</v>
      </c>
      <c r="D40" s="20"/>
      <c r="E40" s="19">
        <v>16000</v>
      </c>
    </row>
    <row r="41" spans="2:5" ht="15" customHeight="1" thickBot="1" x14ac:dyDescent="0.25">
      <c r="B41" s="30" t="s">
        <v>446</v>
      </c>
      <c r="C41" s="217" t="s">
        <v>447</v>
      </c>
      <c r="D41" s="32" t="str">
        <f ca="1">IF(B7="","","Capacidade: 120 Lts")</f>
        <v>Capacidade: 120 Lts</v>
      </c>
      <c r="E41" s="32">
        <v>8000</v>
      </c>
    </row>
    <row r="42" spans="2:5" ht="15" customHeight="1" x14ac:dyDescent="0.25">
      <c r="B42" s="90"/>
      <c r="C42" s="12"/>
      <c r="D42" s="12"/>
      <c r="E42" s="12"/>
    </row>
    <row r="43" spans="2:5" ht="15" customHeight="1" thickBot="1" x14ac:dyDescent="0.25">
      <c r="B43" s="253" t="s">
        <v>170</v>
      </c>
      <c r="C43" s="254"/>
      <c r="D43" s="254"/>
      <c r="E43" s="254"/>
    </row>
    <row r="44" spans="2:5" ht="15" customHeight="1" thickBot="1" x14ac:dyDescent="0.25">
      <c r="B44" s="13" t="s">
        <v>164</v>
      </c>
      <c r="C44" s="14" t="s">
        <v>165</v>
      </c>
      <c r="D44" s="14" t="s">
        <v>166</v>
      </c>
      <c r="E44" s="15" t="s">
        <v>167</v>
      </c>
    </row>
    <row r="45" spans="2:5" ht="15" customHeight="1" thickBot="1" x14ac:dyDescent="0.25">
      <c r="B45" s="38" t="s">
        <v>182</v>
      </c>
      <c r="C45" s="125" t="s">
        <v>369</v>
      </c>
      <c r="D45" s="68"/>
      <c r="E45" s="69"/>
    </row>
    <row r="46" spans="2:5" ht="15" customHeight="1" thickBot="1" x14ac:dyDescent="0.25">
      <c r="B46" s="153" t="s">
        <v>263</v>
      </c>
      <c r="C46" s="128" t="s">
        <v>370</v>
      </c>
      <c r="D46" s="64"/>
      <c r="E46" s="70"/>
    </row>
    <row r="47" spans="2:5" ht="15" customHeight="1" thickBot="1" x14ac:dyDescent="0.25">
      <c r="B47" s="138" t="s">
        <v>438</v>
      </c>
      <c r="C47" s="128" t="s">
        <v>445</v>
      </c>
      <c r="D47" s="26"/>
      <c r="E47" s="28"/>
    </row>
    <row r="48" spans="2:5" ht="15" customHeight="1" thickBot="1" x14ac:dyDescent="0.25">
      <c r="B48" s="154" t="s">
        <v>261</v>
      </c>
      <c r="C48" s="128" t="s">
        <v>371</v>
      </c>
      <c r="D48" s="64"/>
      <c r="E48" s="70">
        <v>16000</v>
      </c>
    </row>
    <row r="49" spans="1:6" ht="15" customHeight="1" thickBot="1" x14ac:dyDescent="0.25">
      <c r="B49" s="156" t="s">
        <v>260</v>
      </c>
      <c r="C49" s="131" t="s">
        <v>342</v>
      </c>
      <c r="D49" s="72"/>
      <c r="E49" s="73">
        <v>16000</v>
      </c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E55" s="6"/>
      <c r="F55" s="4"/>
    </row>
    <row r="56" spans="1:6" x14ac:dyDescent="0.2">
      <c r="E56" s="6"/>
      <c r="F56" s="4"/>
    </row>
    <row r="57" spans="1:6" x14ac:dyDescent="0.2">
      <c r="F57" s="4"/>
    </row>
    <row r="58" spans="1:6" x14ac:dyDescent="0.2">
      <c r="A58" s="4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B94" s="1"/>
      <c r="D94" s="1"/>
      <c r="F94" s="1"/>
    </row>
    <row r="95" spans="1:6" s="4" customFormat="1" x14ac:dyDescent="0.2">
      <c r="A95" s="1"/>
      <c r="B95" s="1"/>
      <c r="D95" s="1"/>
      <c r="F95" s="1"/>
    </row>
  </sheetData>
  <sheetProtection algorithmName="SHA-512" hashValue="7hT2F1Pqj9+A8xb0d8tOvG+zNtbW2vNzmQpij1jzEaSnu76XeYP8Rnbzp6pLPDnte/lsx5xdfu8sz+WHngjjsQ==" saltValue="PITJRBi4pUSRSMfTY79S1Q==" spinCount="100000" sheet="1" objects="1" scenarios="1" insertHyperlinks="0"/>
  <mergeCells count="4">
    <mergeCell ref="B43:E43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9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F93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16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258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4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80" t="s">
        <v>226</v>
      </c>
      <c r="C15" s="128" t="s">
        <v>347</v>
      </c>
      <c r="D15" s="63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128" t="s">
        <v>453</v>
      </c>
      <c r="D16" s="26"/>
      <c r="E16" s="25"/>
    </row>
    <row r="17" spans="2:6" ht="15" customHeight="1" thickBot="1" x14ac:dyDescent="0.25">
      <c r="B17" s="39" t="s">
        <v>252</v>
      </c>
      <c r="C17" s="128" t="s">
        <v>358</v>
      </c>
      <c r="D17" s="64" t="str">
        <f ca="1">IF(B7="","","4X")</f>
        <v>4X</v>
      </c>
      <c r="E17" s="16"/>
      <c r="F17" s="4"/>
    </row>
    <row r="18" spans="2:6" ht="15" customHeight="1" thickBot="1" x14ac:dyDescent="0.25">
      <c r="B18" s="46" t="s">
        <v>304</v>
      </c>
      <c r="C18" s="128" t="s">
        <v>388</v>
      </c>
      <c r="D18" s="64" t="str">
        <f ca="1">IF(B7="","","* water cooled")</f>
        <v>* water cooled</v>
      </c>
      <c r="E18" s="70"/>
    </row>
    <row r="19" spans="2:6" ht="15" customHeight="1" thickBot="1" x14ac:dyDescent="0.25">
      <c r="B19" s="91" t="s">
        <v>242</v>
      </c>
      <c r="C19" s="131" t="s">
        <v>350</v>
      </c>
      <c r="D19" s="72"/>
      <c r="E19" s="73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4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317</v>
      </c>
      <c r="D23" s="18"/>
      <c r="E23" s="18">
        <v>2000</v>
      </c>
    </row>
    <row r="24" spans="2:6" ht="15" customHeight="1" x14ac:dyDescent="0.2">
      <c r="B24" s="138" t="s">
        <v>266</v>
      </c>
      <c r="C24" s="222" t="s">
        <v>318</v>
      </c>
      <c r="D24" s="20"/>
      <c r="E24" s="20">
        <v>2000</v>
      </c>
    </row>
    <row r="25" spans="2:6" ht="15" customHeight="1" x14ac:dyDescent="0.2">
      <c r="B25" s="138" t="s">
        <v>173</v>
      </c>
      <c r="C25" s="222" t="s">
        <v>364</v>
      </c>
      <c r="D25" s="20"/>
      <c r="E25" s="20">
        <v>4000</v>
      </c>
    </row>
    <row r="26" spans="2:6" ht="15" customHeight="1" x14ac:dyDescent="0.2">
      <c r="B26" s="138" t="s">
        <v>206</v>
      </c>
      <c r="C26" s="222" t="s">
        <v>372</v>
      </c>
      <c r="D26" s="20"/>
      <c r="E26" s="20">
        <v>8000</v>
      </c>
    </row>
    <row r="27" spans="2:6" ht="15" customHeight="1" x14ac:dyDescent="0.2">
      <c r="B27" s="138" t="s">
        <v>207</v>
      </c>
      <c r="C27" s="222" t="s">
        <v>373</v>
      </c>
      <c r="D27" s="20"/>
      <c r="E27" s="20">
        <v>8000</v>
      </c>
    </row>
    <row r="28" spans="2:6" ht="15" customHeight="1" x14ac:dyDescent="0.2">
      <c r="B28" s="138" t="s">
        <v>175</v>
      </c>
      <c r="C28" s="222" t="s">
        <v>366</v>
      </c>
      <c r="D28" s="20"/>
      <c r="E28" s="20">
        <v>8000</v>
      </c>
    </row>
    <row r="29" spans="2:6" ht="15" customHeight="1" thickBot="1" x14ac:dyDescent="0.25">
      <c r="B29" s="138" t="s">
        <v>233</v>
      </c>
      <c r="C29" s="222" t="s">
        <v>406</v>
      </c>
      <c r="D29" s="140"/>
      <c r="E29" s="22">
        <v>8000</v>
      </c>
    </row>
    <row r="30" spans="2:6" ht="15" customHeight="1" thickBot="1" x14ac:dyDescent="0.25">
      <c r="B30" s="138" t="s">
        <v>180</v>
      </c>
      <c r="C30" s="222" t="s">
        <v>422</v>
      </c>
      <c r="D30" s="140"/>
      <c r="E30" s="26">
        <v>8000</v>
      </c>
    </row>
    <row r="31" spans="2:6" ht="15" customHeight="1" thickBot="1" x14ac:dyDescent="0.25">
      <c r="B31" s="138" t="s">
        <v>234</v>
      </c>
      <c r="C31" s="222" t="s">
        <v>345</v>
      </c>
      <c r="D31" s="140"/>
      <c r="E31" s="26">
        <v>8000</v>
      </c>
    </row>
    <row r="32" spans="2:6" ht="15" customHeight="1" thickBot="1" x14ac:dyDescent="0.25">
      <c r="B32" s="138" t="s">
        <v>179</v>
      </c>
      <c r="C32" s="222" t="s">
        <v>343</v>
      </c>
      <c r="D32" s="26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235</v>
      </c>
      <c r="C33" s="222" t="s">
        <v>329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265</v>
      </c>
      <c r="C34" s="222" t="s">
        <v>390</v>
      </c>
      <c r="D34" s="45" t="str">
        <f ca="1">IF(B7="","","3X")</f>
        <v>3X</v>
      </c>
      <c r="E34" s="26">
        <v>8000</v>
      </c>
    </row>
    <row r="35" spans="2:6" ht="15" customHeight="1" thickBot="1" x14ac:dyDescent="0.25">
      <c r="B35" s="138" t="s">
        <v>236</v>
      </c>
      <c r="C35" s="222" t="s">
        <v>353</v>
      </c>
      <c r="D35" s="26" t="str">
        <f ca="1">IF(B7="","","2X")</f>
        <v>2X</v>
      </c>
      <c r="E35" s="26">
        <v>8000</v>
      </c>
    </row>
    <row r="36" spans="2:6" ht="15" customHeight="1" thickBot="1" x14ac:dyDescent="0.25">
      <c r="B36" s="138" t="s">
        <v>264</v>
      </c>
      <c r="C36" s="222" t="s">
        <v>367</v>
      </c>
      <c r="D36" s="26"/>
      <c r="E36" s="26">
        <v>8000</v>
      </c>
    </row>
    <row r="37" spans="2:6" ht="15" customHeight="1" x14ac:dyDescent="0.2">
      <c r="B37" s="138" t="s">
        <v>262</v>
      </c>
      <c r="C37" s="222" t="s">
        <v>368</v>
      </c>
      <c r="D37" s="41"/>
      <c r="E37" s="41">
        <v>8000</v>
      </c>
    </row>
    <row r="38" spans="2:6" ht="15" customHeight="1" thickBot="1" x14ac:dyDescent="0.25">
      <c r="B38" s="138" t="s">
        <v>267</v>
      </c>
      <c r="C38" s="222" t="s">
        <v>328</v>
      </c>
      <c r="D38" s="22" t="str">
        <f ca="1">IF(B7="","","2X")</f>
        <v>2X</v>
      </c>
      <c r="E38" s="21">
        <v>8000</v>
      </c>
    </row>
    <row r="39" spans="2:6" ht="15" customHeight="1" x14ac:dyDescent="0.2">
      <c r="B39" s="138" t="s">
        <v>269</v>
      </c>
      <c r="C39" s="222" t="s">
        <v>417</v>
      </c>
      <c r="D39" s="20"/>
      <c r="E39" s="19">
        <v>8000</v>
      </c>
    </row>
    <row r="40" spans="2:6" ht="15" customHeight="1" thickBot="1" x14ac:dyDescent="0.25">
      <c r="B40" s="138" t="s">
        <v>441</v>
      </c>
      <c r="C40" s="222" t="s">
        <v>444</v>
      </c>
      <c r="D40" s="20"/>
      <c r="E40" s="19">
        <v>16000</v>
      </c>
    </row>
    <row r="41" spans="2:6" ht="15" customHeight="1" thickBot="1" x14ac:dyDescent="0.25">
      <c r="B41" s="30" t="s">
        <v>446</v>
      </c>
      <c r="C41" s="217" t="s">
        <v>447</v>
      </c>
      <c r="D41" s="32" t="str">
        <f ca="1">IF(B7="","","Capacidade: 120 Lts")</f>
        <v>Capacidade: 120 Lts</v>
      </c>
      <c r="E41" s="32">
        <v>8000</v>
      </c>
    </row>
    <row r="42" spans="2:6" ht="15" customHeight="1" x14ac:dyDescent="0.25">
      <c r="B42" s="141"/>
      <c r="D42" s="11"/>
      <c r="E42" s="12"/>
    </row>
    <row r="43" spans="2:6" ht="15" customHeight="1" thickBot="1" x14ac:dyDescent="0.25">
      <c r="B43" s="253" t="s">
        <v>170</v>
      </c>
      <c r="C43" s="254"/>
      <c r="D43" s="254"/>
      <c r="E43" s="254"/>
    </row>
    <row r="44" spans="2:6" ht="15" customHeight="1" thickBot="1" x14ac:dyDescent="0.25">
      <c r="B44" s="13" t="s">
        <v>164</v>
      </c>
      <c r="C44" s="14" t="s">
        <v>165</v>
      </c>
      <c r="D44" s="14" t="s">
        <v>166</v>
      </c>
      <c r="E44" s="15" t="s">
        <v>167</v>
      </c>
    </row>
    <row r="45" spans="2:6" ht="15" customHeight="1" thickBot="1" x14ac:dyDescent="0.25">
      <c r="B45" s="50" t="s">
        <v>182</v>
      </c>
      <c r="C45" s="225" t="s">
        <v>369</v>
      </c>
      <c r="D45" s="82"/>
      <c r="E45" s="33"/>
    </row>
    <row r="46" spans="2:6" ht="15" customHeight="1" thickBot="1" x14ac:dyDescent="0.25">
      <c r="B46" s="145" t="s">
        <v>263</v>
      </c>
      <c r="C46" s="222" t="s">
        <v>370</v>
      </c>
      <c r="D46" s="26"/>
      <c r="E46" s="28"/>
    </row>
    <row r="47" spans="2:6" ht="15" customHeight="1" thickBot="1" x14ac:dyDescent="0.25">
      <c r="B47" s="138" t="s">
        <v>438</v>
      </c>
      <c r="C47" s="222" t="s">
        <v>445</v>
      </c>
      <c r="D47" s="26"/>
      <c r="E47" s="28"/>
    </row>
    <row r="48" spans="2:6" ht="15" customHeight="1" thickBot="1" x14ac:dyDescent="0.25">
      <c r="B48" s="138" t="s">
        <v>261</v>
      </c>
      <c r="C48" s="222" t="s">
        <v>371</v>
      </c>
      <c r="D48" s="26"/>
      <c r="E48" s="28">
        <v>16000</v>
      </c>
      <c r="F48" s="4"/>
    </row>
    <row r="49" spans="1:6" ht="15" customHeight="1" thickBot="1" x14ac:dyDescent="0.25">
      <c r="B49" s="139" t="s">
        <v>260</v>
      </c>
      <c r="C49" s="219" t="s">
        <v>342</v>
      </c>
      <c r="D49" s="37"/>
      <c r="E49" s="36">
        <v>16000</v>
      </c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E55" s="6"/>
      <c r="F55" s="4"/>
    </row>
    <row r="56" spans="1:6" x14ac:dyDescent="0.2">
      <c r="A56" s="4"/>
      <c r="E56" s="6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sYGgNTcZuS5lRAuhyngDObvNZ/J1bsMRiF4MjANIo07Tc2lcdwJeKDSl3vKnQiCriDlOgVvIrAJa/RNoHRUkjA==" saltValue="mMdHPltdPxWMSKCClg/A5A==" spinCount="100000" sheet="1" objects="1" scenarios="1" insertHyperlinks="0"/>
  <mergeCells count="4">
    <mergeCell ref="B43:E43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9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F94"/>
  <sheetViews>
    <sheetView showGridLines="0" showZeros="0" zoomScaleNormal="100" workbookViewId="0">
      <selection activeCell="C9" sqref="C9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17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259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226</v>
      </c>
      <c r="C15" s="222" t="s">
        <v>347</v>
      </c>
      <c r="D15" s="22"/>
      <c r="E15" s="21"/>
      <c r="F15" s="4"/>
    </row>
    <row r="16" spans="2:6" ht="15" customHeight="1" thickBot="1" x14ac:dyDescent="0.25">
      <c r="B16" s="29" t="s">
        <v>450</v>
      </c>
      <c r="C16" s="222" t="s">
        <v>453</v>
      </c>
      <c r="D16" s="26"/>
      <c r="E16" s="25"/>
    </row>
    <row r="17" spans="2:6" ht="15" customHeight="1" thickBot="1" x14ac:dyDescent="0.25">
      <c r="B17" s="24" t="s">
        <v>252</v>
      </c>
      <c r="C17" s="222" t="s">
        <v>348</v>
      </c>
      <c r="D17" s="26" t="str">
        <f ca="1">IF(B7="","","2X")</f>
        <v>2X</v>
      </c>
      <c r="E17" s="25"/>
      <c r="F17" s="4"/>
    </row>
    <row r="18" spans="2:6" ht="15" customHeight="1" thickBot="1" x14ac:dyDescent="0.25">
      <c r="B18" s="23" t="s">
        <v>304</v>
      </c>
      <c r="C18" s="222" t="s">
        <v>388</v>
      </c>
      <c r="D18" s="41"/>
      <c r="E18" s="28"/>
    </row>
    <row r="19" spans="2:6" ht="15" customHeight="1" thickBot="1" x14ac:dyDescent="0.25">
      <c r="B19" s="34" t="s">
        <v>242</v>
      </c>
      <c r="C19" s="219" t="s">
        <v>349</v>
      </c>
      <c r="D19" s="37" t="str">
        <f ca="1">IF(B7="","","* water cooled")</f>
        <v>* water cooled</v>
      </c>
      <c r="E19" s="3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317</v>
      </c>
      <c r="D23" s="18"/>
      <c r="E23" s="18">
        <v>2000</v>
      </c>
    </row>
    <row r="24" spans="2:6" ht="15" customHeight="1" x14ac:dyDescent="0.2">
      <c r="B24" s="138" t="s">
        <v>266</v>
      </c>
      <c r="C24" s="222" t="s">
        <v>318</v>
      </c>
      <c r="D24" s="20"/>
      <c r="E24" s="20">
        <v>2000</v>
      </c>
    </row>
    <row r="25" spans="2:6" ht="15" customHeight="1" x14ac:dyDescent="0.2">
      <c r="B25" s="138" t="s">
        <v>173</v>
      </c>
      <c r="C25" s="222" t="s">
        <v>364</v>
      </c>
      <c r="D25" s="20"/>
      <c r="E25" s="20">
        <v>4000</v>
      </c>
    </row>
    <row r="26" spans="2:6" ht="15" customHeight="1" x14ac:dyDescent="0.2">
      <c r="B26" s="138" t="s">
        <v>206</v>
      </c>
      <c r="C26" s="222" t="s">
        <v>372</v>
      </c>
      <c r="D26" s="20"/>
      <c r="E26" s="20">
        <v>8000</v>
      </c>
    </row>
    <row r="27" spans="2:6" ht="15" customHeight="1" x14ac:dyDescent="0.2">
      <c r="B27" s="138" t="s">
        <v>207</v>
      </c>
      <c r="C27" s="222" t="s">
        <v>373</v>
      </c>
      <c r="D27" s="20"/>
      <c r="E27" s="20">
        <v>8000</v>
      </c>
    </row>
    <row r="28" spans="2:6" ht="15" customHeight="1" x14ac:dyDescent="0.2">
      <c r="B28" s="138" t="s">
        <v>175</v>
      </c>
      <c r="C28" s="222" t="s">
        <v>366</v>
      </c>
      <c r="D28" s="20"/>
      <c r="E28" s="20">
        <v>8000</v>
      </c>
    </row>
    <row r="29" spans="2:6" ht="15" customHeight="1" thickBot="1" x14ac:dyDescent="0.25">
      <c r="B29" s="138" t="s">
        <v>233</v>
      </c>
      <c r="C29" s="222" t="s">
        <v>406</v>
      </c>
      <c r="D29" s="140"/>
      <c r="E29" s="22">
        <v>8000</v>
      </c>
    </row>
    <row r="30" spans="2:6" ht="15" customHeight="1" thickBot="1" x14ac:dyDescent="0.25">
      <c r="B30" s="138" t="s">
        <v>180</v>
      </c>
      <c r="C30" s="222" t="s">
        <v>422</v>
      </c>
      <c r="D30" s="140"/>
      <c r="E30" s="26">
        <v>8000</v>
      </c>
    </row>
    <row r="31" spans="2:6" ht="15" customHeight="1" thickBot="1" x14ac:dyDescent="0.25">
      <c r="B31" s="138" t="s">
        <v>234</v>
      </c>
      <c r="C31" s="222" t="s">
        <v>345</v>
      </c>
      <c r="D31" s="140"/>
      <c r="E31" s="26">
        <v>8000</v>
      </c>
    </row>
    <row r="32" spans="2:6" ht="15" customHeight="1" thickBot="1" x14ac:dyDescent="0.25">
      <c r="B32" s="138" t="s">
        <v>179</v>
      </c>
      <c r="C32" s="222" t="s">
        <v>343</v>
      </c>
      <c r="D32" s="26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235</v>
      </c>
      <c r="C33" s="222" t="s">
        <v>329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265</v>
      </c>
      <c r="C34" s="222" t="s">
        <v>390</v>
      </c>
      <c r="D34" s="45" t="str">
        <f ca="1">IF(B7="","","3X")</f>
        <v>3X</v>
      </c>
      <c r="E34" s="26">
        <v>8000</v>
      </c>
    </row>
    <row r="35" spans="2:6" ht="15" customHeight="1" thickBot="1" x14ac:dyDescent="0.25">
      <c r="B35" s="138" t="s">
        <v>236</v>
      </c>
      <c r="C35" s="222" t="s">
        <v>353</v>
      </c>
      <c r="D35" s="26" t="str">
        <f ca="1">IF(B7="","","2X")</f>
        <v>2X</v>
      </c>
      <c r="E35" s="26">
        <v>8000</v>
      </c>
    </row>
    <row r="36" spans="2:6" ht="15" customHeight="1" thickBot="1" x14ac:dyDescent="0.25">
      <c r="B36" s="138" t="s">
        <v>264</v>
      </c>
      <c r="C36" s="222" t="s">
        <v>367</v>
      </c>
      <c r="D36" s="26"/>
      <c r="E36" s="26">
        <v>8000</v>
      </c>
    </row>
    <row r="37" spans="2:6" ht="15" customHeight="1" x14ac:dyDescent="0.2">
      <c r="B37" s="138" t="s">
        <v>262</v>
      </c>
      <c r="C37" s="222" t="s">
        <v>368</v>
      </c>
      <c r="D37" s="41"/>
      <c r="E37" s="41">
        <v>8000</v>
      </c>
    </row>
    <row r="38" spans="2:6" ht="15" customHeight="1" thickBot="1" x14ac:dyDescent="0.25">
      <c r="B38" s="138" t="s">
        <v>267</v>
      </c>
      <c r="C38" s="222" t="s">
        <v>328</v>
      </c>
      <c r="D38" s="22" t="str">
        <f ca="1">IF(B7="","","2X")</f>
        <v>2X</v>
      </c>
      <c r="E38" s="21">
        <v>8000</v>
      </c>
    </row>
    <row r="39" spans="2:6" ht="15" customHeight="1" x14ac:dyDescent="0.2">
      <c r="B39" s="138" t="s">
        <v>269</v>
      </c>
      <c r="C39" s="222" t="s">
        <v>417</v>
      </c>
      <c r="D39" s="20"/>
      <c r="E39" s="19">
        <v>8000</v>
      </c>
    </row>
    <row r="40" spans="2:6" ht="15" customHeight="1" thickBot="1" x14ac:dyDescent="0.25">
      <c r="B40" s="138" t="s">
        <v>441</v>
      </c>
      <c r="C40" s="222" t="s">
        <v>444</v>
      </c>
      <c r="D40" s="20"/>
      <c r="E40" s="19">
        <v>16000</v>
      </c>
    </row>
    <row r="41" spans="2:6" ht="15" customHeight="1" thickBot="1" x14ac:dyDescent="0.25">
      <c r="B41" s="30" t="s">
        <v>446</v>
      </c>
      <c r="C41" s="217" t="s">
        <v>447</v>
      </c>
      <c r="D41" s="32" t="str">
        <f ca="1">IF(B7="","","Capacidade: 120 Lts")</f>
        <v>Capacidade: 120 Lts</v>
      </c>
      <c r="E41" s="32">
        <v>8000</v>
      </c>
    </row>
    <row r="42" spans="2:6" ht="15" customHeight="1" x14ac:dyDescent="0.25">
      <c r="B42" s="141"/>
      <c r="D42" s="11"/>
      <c r="E42" s="12"/>
    </row>
    <row r="43" spans="2:6" ht="15" customHeight="1" thickBot="1" x14ac:dyDescent="0.25">
      <c r="B43" s="253" t="s">
        <v>170</v>
      </c>
      <c r="C43" s="254"/>
      <c r="D43" s="254"/>
      <c r="E43" s="255"/>
    </row>
    <row r="44" spans="2:6" ht="15" customHeight="1" thickBot="1" x14ac:dyDescent="0.25">
      <c r="B44" s="13" t="s">
        <v>164</v>
      </c>
      <c r="C44" s="14" t="s">
        <v>165</v>
      </c>
      <c r="D44" s="14" t="s">
        <v>166</v>
      </c>
      <c r="E44" s="15" t="s">
        <v>167</v>
      </c>
    </row>
    <row r="45" spans="2:6" ht="15" customHeight="1" thickBot="1" x14ac:dyDescent="0.25">
      <c r="B45" s="50" t="s">
        <v>182</v>
      </c>
      <c r="C45" s="225" t="s">
        <v>369</v>
      </c>
      <c r="D45" s="82"/>
      <c r="E45" s="33"/>
    </row>
    <row r="46" spans="2:6" ht="15" customHeight="1" thickBot="1" x14ac:dyDescent="0.25">
      <c r="B46" s="145" t="s">
        <v>263</v>
      </c>
      <c r="C46" s="222" t="s">
        <v>370</v>
      </c>
      <c r="D46" s="26"/>
      <c r="E46" s="28"/>
    </row>
    <row r="47" spans="2:6" ht="15" customHeight="1" thickBot="1" x14ac:dyDescent="0.25">
      <c r="B47" s="138" t="s">
        <v>438</v>
      </c>
      <c r="C47" s="222" t="s">
        <v>445</v>
      </c>
      <c r="D47" s="26"/>
      <c r="E47" s="28"/>
    </row>
    <row r="48" spans="2:6" ht="15" customHeight="1" thickBot="1" x14ac:dyDescent="0.25">
      <c r="B48" s="138" t="s">
        <v>261</v>
      </c>
      <c r="C48" s="222" t="s">
        <v>371</v>
      </c>
      <c r="D48" s="26"/>
      <c r="E48" s="28">
        <v>16000</v>
      </c>
      <c r="F48" s="4"/>
    </row>
    <row r="49" spans="1:6" ht="15" customHeight="1" thickBot="1" x14ac:dyDescent="0.25">
      <c r="B49" s="139" t="s">
        <v>260</v>
      </c>
      <c r="C49" s="219" t="s">
        <v>342</v>
      </c>
      <c r="D49" s="37"/>
      <c r="E49" s="36">
        <v>16000</v>
      </c>
      <c r="F49" s="4"/>
    </row>
    <row r="50" spans="1:6" ht="15" customHeight="1" x14ac:dyDescent="0.2">
      <c r="B50" s="2"/>
      <c r="C50" s="7"/>
      <c r="D50" s="5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B55" s="2"/>
      <c r="C55" s="7"/>
      <c r="D55" s="5"/>
      <c r="E55" s="6"/>
      <c r="F55" s="4"/>
    </row>
    <row r="56" spans="1:6" x14ac:dyDescent="0.2">
      <c r="E56" s="6"/>
      <c r="F56" s="4"/>
    </row>
    <row r="57" spans="1:6" x14ac:dyDescent="0.2">
      <c r="A57" s="4"/>
      <c r="E57" s="6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A94" s="1"/>
      <c r="B94" s="1"/>
      <c r="D94" s="1"/>
      <c r="F94" s="1"/>
    </row>
  </sheetData>
  <sheetProtection algorithmName="SHA-512" hashValue="9MJhPTkKZf0QNF5Btty2k/o4SYl82GXcjO6CmUjuJ2OnVYziaMayOPH072SCBApOEZoT8lIc6cF8zjXrfPBAXQ==" saltValue="q2E4POlK8tPFO7gjEsNcLw==" spinCount="100000" sheet="1" objects="1" scenarios="1" insertHyperlinks="0"/>
  <mergeCells count="4">
    <mergeCell ref="B43:E43"/>
    <mergeCell ref="E2:E4"/>
    <mergeCell ref="B13:E13"/>
    <mergeCell ref="B21:E21"/>
  </mergeCells>
  <printOptions horizontalCentered="1"/>
  <pageMargins left="0" right="0" top="0.78740157480314965" bottom="0.78740157480314965" header="0.31496062992125984" footer="0.31496062992125984"/>
  <pageSetup paperSize="9" scale="85" orientation="portrait" verticalDpi="300" r:id="rId1"/>
  <rowBreaks count="1" manualBreakCount="1">
    <brk id="49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F93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18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4"/>
    </row>
    <row r="14" spans="2:6" ht="15" customHeight="1" thickBot="1" x14ac:dyDescent="0.25">
      <c r="B14" s="92" t="s">
        <v>164</v>
      </c>
      <c r="C14" s="93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3">
      <c r="B15" s="94" t="s">
        <v>279</v>
      </c>
      <c r="C15" s="233" t="s">
        <v>431</v>
      </c>
      <c r="D15" s="53"/>
      <c r="E15" s="53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3">
      <c r="B17" s="96" t="s">
        <v>280</v>
      </c>
      <c r="C17" s="229" t="s">
        <v>426</v>
      </c>
      <c r="D17" s="56"/>
      <c r="E17" s="56"/>
      <c r="F17" s="4"/>
    </row>
    <row r="18" spans="2:6" ht="15" customHeight="1" thickBot="1" x14ac:dyDescent="0.3">
      <c r="B18" s="97" t="s">
        <v>252</v>
      </c>
      <c r="C18" s="229" t="s">
        <v>358</v>
      </c>
      <c r="D18" s="98" t="str">
        <f ca="1">IF(B7="","","2X")</f>
        <v>2X</v>
      </c>
      <c r="E18" s="98"/>
    </row>
    <row r="19" spans="2:6" ht="15" customHeight="1" thickBot="1" x14ac:dyDescent="0.3">
      <c r="B19" s="99" t="s">
        <v>300</v>
      </c>
      <c r="C19" s="234" t="s">
        <v>416</v>
      </c>
      <c r="D19" s="60" t="str">
        <f ca="1">IF(B7="","","* water cooled")</f>
        <v>* water cooled</v>
      </c>
      <c r="E19" s="60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4"/>
    </row>
    <row r="22" spans="2:6" ht="15" customHeight="1" thickBot="1" x14ac:dyDescent="0.25">
      <c r="B22" s="92" t="s">
        <v>164</v>
      </c>
      <c r="C22" s="93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283</v>
      </c>
      <c r="C23" s="225" t="s">
        <v>415</v>
      </c>
      <c r="D23" s="18"/>
      <c r="E23" s="18">
        <v>2000</v>
      </c>
    </row>
    <row r="24" spans="2:6" ht="15" customHeight="1" x14ac:dyDescent="0.2">
      <c r="B24" s="138" t="s">
        <v>284</v>
      </c>
      <c r="C24" s="222" t="s">
        <v>374</v>
      </c>
      <c r="D24" s="20"/>
      <c r="E24" s="20">
        <v>4000</v>
      </c>
    </row>
    <row r="25" spans="2:6" ht="15" customHeight="1" x14ac:dyDescent="0.2">
      <c r="B25" s="138" t="s">
        <v>285</v>
      </c>
      <c r="C25" s="222" t="s">
        <v>418</v>
      </c>
      <c r="D25" s="20"/>
      <c r="E25" s="20">
        <v>8000</v>
      </c>
    </row>
    <row r="26" spans="2:6" ht="15" customHeight="1" x14ac:dyDescent="0.2">
      <c r="B26" s="138" t="s">
        <v>286</v>
      </c>
      <c r="C26" s="222" t="s">
        <v>393</v>
      </c>
      <c r="D26" s="20"/>
      <c r="E26" s="20">
        <v>8000</v>
      </c>
    </row>
    <row r="27" spans="2:6" ht="15" customHeight="1" x14ac:dyDescent="0.2">
      <c r="B27" s="138" t="s">
        <v>287</v>
      </c>
      <c r="C27" s="222" t="s">
        <v>391</v>
      </c>
      <c r="D27" s="20"/>
      <c r="E27" s="20">
        <v>8000</v>
      </c>
    </row>
    <row r="28" spans="2:6" ht="15" customHeight="1" thickBot="1" x14ac:dyDescent="0.25">
      <c r="B28" s="138" t="s">
        <v>288</v>
      </c>
      <c r="C28" s="222" t="s">
        <v>363</v>
      </c>
      <c r="D28" s="20"/>
      <c r="E28" s="20">
        <v>8000</v>
      </c>
    </row>
    <row r="29" spans="2:6" ht="15" customHeight="1" thickBot="1" x14ac:dyDescent="0.25">
      <c r="B29" s="138" t="s">
        <v>290</v>
      </c>
      <c r="C29" s="222" t="s">
        <v>375</v>
      </c>
      <c r="D29" s="140"/>
      <c r="E29" s="26">
        <v>8000</v>
      </c>
    </row>
    <row r="30" spans="2:6" ht="15" customHeight="1" thickBot="1" x14ac:dyDescent="0.25">
      <c r="B30" s="138" t="s">
        <v>291</v>
      </c>
      <c r="C30" s="222" t="s">
        <v>328</v>
      </c>
      <c r="D30" s="140"/>
      <c r="E30" s="26">
        <v>8000</v>
      </c>
    </row>
    <row r="31" spans="2:6" ht="15" customHeight="1" thickBot="1" x14ac:dyDescent="0.25">
      <c r="B31" s="138" t="s">
        <v>292</v>
      </c>
      <c r="C31" s="222" t="s">
        <v>376</v>
      </c>
      <c r="D31" s="26"/>
      <c r="E31" s="26">
        <v>8000</v>
      </c>
    </row>
    <row r="32" spans="2:6" ht="15" customHeight="1" thickBot="1" x14ac:dyDescent="0.25">
      <c r="B32" s="138" t="s">
        <v>294</v>
      </c>
      <c r="C32" s="222" t="s">
        <v>322</v>
      </c>
      <c r="D32" s="45"/>
      <c r="E32" s="26">
        <v>8000</v>
      </c>
    </row>
    <row r="33" spans="2:6" ht="15" customHeight="1" thickBot="1" x14ac:dyDescent="0.25">
      <c r="B33" s="138" t="s">
        <v>295</v>
      </c>
      <c r="C33" s="222" t="s">
        <v>419</v>
      </c>
      <c r="D33" s="26" t="str">
        <f ca="1">IF(B7="","","195°F - 100 ~135psi")</f>
        <v>195°F - 100 ~135psi</v>
      </c>
      <c r="E33" s="26">
        <v>8000</v>
      </c>
    </row>
    <row r="34" spans="2:6" ht="15" customHeight="1" thickBot="1" x14ac:dyDescent="0.25">
      <c r="B34" s="138" t="s">
        <v>295</v>
      </c>
      <c r="C34" s="222" t="s">
        <v>432</v>
      </c>
      <c r="D34" s="26" t="str">
        <f ca="1">IF(B7="","","210°F - 150~175psi")</f>
        <v>210°F - 150~175psi</v>
      </c>
      <c r="E34" s="26">
        <v>8000</v>
      </c>
    </row>
    <row r="35" spans="2:6" ht="15" customHeight="1" x14ac:dyDescent="0.2">
      <c r="B35" s="138" t="s">
        <v>296</v>
      </c>
      <c r="C35" s="222" t="s">
        <v>329</v>
      </c>
      <c r="D35" s="41"/>
      <c r="E35" s="41">
        <v>8000</v>
      </c>
    </row>
    <row r="36" spans="2:6" ht="15" customHeight="1" thickBot="1" x14ac:dyDescent="0.25">
      <c r="B36" s="138" t="s">
        <v>297</v>
      </c>
      <c r="C36" s="222" t="s">
        <v>363</v>
      </c>
      <c r="D36" s="22"/>
      <c r="E36" s="21">
        <v>8000</v>
      </c>
    </row>
    <row r="37" spans="2:6" ht="15" customHeight="1" x14ac:dyDescent="0.2">
      <c r="B37" s="138" t="s">
        <v>298</v>
      </c>
      <c r="C37" s="222" t="s">
        <v>327</v>
      </c>
      <c r="D37" s="20"/>
      <c r="E37" s="19">
        <v>8000</v>
      </c>
    </row>
    <row r="38" spans="2:6" ht="15" customHeight="1" thickBot="1" x14ac:dyDescent="0.25">
      <c r="B38" s="138" t="s">
        <v>189</v>
      </c>
      <c r="C38" s="222" t="s">
        <v>398</v>
      </c>
      <c r="D38" s="22"/>
      <c r="E38" s="21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10 Lts")</f>
        <v>Capacidade: 10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4"/>
    </row>
    <row r="42" spans="2:6" ht="15" customHeight="1" thickBot="1" x14ac:dyDescent="0.25">
      <c r="B42" s="92" t="s">
        <v>164</v>
      </c>
      <c r="C42" s="93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281</v>
      </c>
      <c r="C43" s="125" t="s">
        <v>377</v>
      </c>
      <c r="D43" s="68"/>
      <c r="E43" s="69">
        <v>16000</v>
      </c>
    </row>
    <row r="44" spans="2:6" ht="15" customHeight="1" thickBot="1" x14ac:dyDescent="0.25">
      <c r="B44" s="153" t="s">
        <v>282</v>
      </c>
      <c r="C44" s="128" t="s">
        <v>433</v>
      </c>
      <c r="D44" s="64"/>
      <c r="E44" s="70"/>
    </row>
    <row r="45" spans="2:6" ht="15" customHeight="1" thickBot="1" x14ac:dyDescent="0.25">
      <c r="B45" s="154" t="s">
        <v>289</v>
      </c>
      <c r="C45" s="128" t="s">
        <v>378</v>
      </c>
      <c r="D45" s="155"/>
      <c r="E45" s="63"/>
    </row>
    <row r="46" spans="2:6" ht="15" customHeight="1" thickBot="1" x14ac:dyDescent="0.25">
      <c r="B46" s="156" t="s">
        <v>293</v>
      </c>
      <c r="C46" s="131" t="s">
        <v>379</v>
      </c>
      <c r="D46" s="37"/>
      <c r="E46" s="72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E53" s="6"/>
      <c r="F53" s="4"/>
    </row>
    <row r="54" spans="1:6" x14ac:dyDescent="0.2">
      <c r="E54" s="6"/>
      <c r="F54" s="4"/>
    </row>
    <row r="55" spans="1:6" x14ac:dyDescent="0.2">
      <c r="F55" s="4"/>
    </row>
    <row r="56" spans="1:6" x14ac:dyDescent="0.2">
      <c r="A56" s="4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zw2SYR8UYxRvn+RPguT7vH+NlMt/p8Fm7Qplbfc8R+9pTrNwBCJWI8dK6syYoMEwidIXKjvNCmxHK2lJqOmEhg==" saltValue="NDDgANU9xsdJoUtxgEH9Ig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B1:F122"/>
  <sheetViews>
    <sheetView showGridLines="0" showZeros="0" zoomScaleNormal="100" workbookViewId="0">
      <selection activeCell="C23" sqref="C23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1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201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9" t="s">
        <v>163</v>
      </c>
      <c r="C13" s="260"/>
      <c r="D13" s="260"/>
      <c r="E13" s="260"/>
    </row>
    <row r="14" spans="2:6" ht="15" customHeight="1" thickBot="1" x14ac:dyDescent="0.25">
      <c r="B14" s="114" t="s">
        <v>164</v>
      </c>
      <c r="C14" s="14" t="s">
        <v>165</v>
      </c>
      <c r="D14" s="14" t="s">
        <v>166</v>
      </c>
      <c r="E14" s="115" t="s">
        <v>167</v>
      </c>
      <c r="F14" s="4" t="s">
        <v>168</v>
      </c>
    </row>
    <row r="15" spans="2:6" ht="15" customHeight="1" thickBot="1" x14ac:dyDescent="0.25">
      <c r="B15" s="137" t="s">
        <v>183</v>
      </c>
      <c r="C15" s="218" t="s">
        <v>309</v>
      </c>
      <c r="D15" s="33" t="str">
        <f ca="1">IF(B7="","","2X")</f>
        <v>2X</v>
      </c>
      <c r="E15" s="21"/>
    </row>
    <row r="16" spans="2:6" ht="15" customHeight="1" thickBot="1" x14ac:dyDescent="0.25">
      <c r="B16" s="138" t="s">
        <v>449</v>
      </c>
      <c r="C16" s="216" t="s">
        <v>452</v>
      </c>
      <c r="D16" s="21">
        <v>0</v>
      </c>
      <c r="E16" s="25"/>
    </row>
    <row r="17" spans="2:5" ht="15" customHeight="1" thickBot="1" x14ac:dyDescent="0.25">
      <c r="B17" s="138" t="s">
        <v>184</v>
      </c>
      <c r="C17" s="216" t="s">
        <v>310</v>
      </c>
      <c r="D17" s="21">
        <v>0</v>
      </c>
      <c r="E17" s="25"/>
    </row>
    <row r="18" spans="2:5" ht="15" customHeight="1" thickBot="1" x14ac:dyDescent="0.25">
      <c r="B18" s="138" t="s">
        <v>185</v>
      </c>
      <c r="C18" s="216" t="s">
        <v>311</v>
      </c>
      <c r="D18" s="21">
        <v>0</v>
      </c>
      <c r="E18" s="25"/>
    </row>
    <row r="19" spans="2:5" ht="15" customHeight="1" thickBot="1" x14ac:dyDescent="0.25">
      <c r="B19" s="138" t="s">
        <v>186</v>
      </c>
      <c r="C19" s="216" t="s">
        <v>312</v>
      </c>
      <c r="D19" s="21">
        <v>0</v>
      </c>
      <c r="E19" s="25"/>
    </row>
    <row r="20" spans="2:5" ht="15" customHeight="1" thickBot="1" x14ac:dyDescent="0.25">
      <c r="B20" s="138" t="s">
        <v>187</v>
      </c>
      <c r="C20" s="216" t="s">
        <v>313</v>
      </c>
      <c r="D20" s="21">
        <v>0</v>
      </c>
      <c r="E20" s="25"/>
    </row>
    <row r="21" spans="2:5" ht="15" customHeight="1" thickBot="1" x14ac:dyDescent="0.25">
      <c r="B21" s="138" t="s">
        <v>196</v>
      </c>
      <c r="C21" s="216" t="s">
        <v>314</v>
      </c>
      <c r="D21" s="21">
        <v>0</v>
      </c>
      <c r="E21" s="25"/>
    </row>
    <row r="22" spans="2:5" ht="15" customHeight="1" thickBot="1" x14ac:dyDescent="0.25">
      <c r="B22" s="138" t="s">
        <v>272</v>
      </c>
      <c r="C22" s="216" t="s">
        <v>388</v>
      </c>
      <c r="D22" s="21">
        <v>0</v>
      </c>
      <c r="E22" s="26"/>
    </row>
    <row r="23" spans="2:5" ht="15" customHeight="1" thickBot="1" x14ac:dyDescent="0.25">
      <c r="B23" s="138" t="s">
        <v>177</v>
      </c>
      <c r="C23" s="216" t="s">
        <v>315</v>
      </c>
      <c r="D23" s="21">
        <v>0</v>
      </c>
      <c r="E23" s="26"/>
    </row>
    <row r="24" spans="2:5" ht="15" customHeight="1" thickBot="1" x14ac:dyDescent="0.25">
      <c r="B24" s="139" t="s">
        <v>178</v>
      </c>
      <c r="C24" s="219" t="s">
        <v>316</v>
      </c>
      <c r="D24" s="32">
        <v>0</v>
      </c>
      <c r="E24" s="37"/>
    </row>
    <row r="25" spans="2:5" ht="15" customHeight="1" x14ac:dyDescent="0.2">
      <c r="B25" s="2"/>
      <c r="C25" s="7"/>
      <c r="D25" s="5"/>
      <c r="E25" s="6"/>
    </row>
    <row r="26" spans="2:5" ht="15" customHeight="1" thickBot="1" x14ac:dyDescent="0.25">
      <c r="B26" s="253" t="s">
        <v>169</v>
      </c>
      <c r="C26" s="254"/>
      <c r="D26" s="254"/>
      <c r="E26" s="254"/>
    </row>
    <row r="27" spans="2:5" ht="15" customHeight="1" thickBot="1" x14ac:dyDescent="0.25">
      <c r="B27" s="13" t="s">
        <v>164</v>
      </c>
      <c r="C27" s="14" t="s">
        <v>165</v>
      </c>
      <c r="D27" s="14" t="s">
        <v>166</v>
      </c>
      <c r="E27" s="116" t="s">
        <v>167</v>
      </c>
    </row>
    <row r="28" spans="2:5" ht="15" customHeight="1" thickBot="1" x14ac:dyDescent="0.25">
      <c r="B28" s="137" t="s">
        <v>199</v>
      </c>
      <c r="C28" s="216" t="s">
        <v>389</v>
      </c>
      <c r="D28" s="107"/>
      <c r="E28" s="18">
        <v>2000</v>
      </c>
    </row>
    <row r="29" spans="2:5" ht="15" customHeight="1" thickBot="1" x14ac:dyDescent="0.25">
      <c r="B29" s="138" t="s">
        <v>197</v>
      </c>
      <c r="C29" s="216" t="s">
        <v>317</v>
      </c>
      <c r="D29" s="19"/>
      <c r="E29" s="20">
        <v>2000</v>
      </c>
    </row>
    <row r="30" spans="2:5" ht="15" customHeight="1" thickBot="1" x14ac:dyDescent="0.25">
      <c r="B30" s="138" t="s">
        <v>198</v>
      </c>
      <c r="C30" s="216" t="s">
        <v>318</v>
      </c>
      <c r="D30" s="19"/>
      <c r="E30" s="22">
        <v>2000</v>
      </c>
    </row>
    <row r="31" spans="2:5" ht="15" customHeight="1" thickBot="1" x14ac:dyDescent="0.25">
      <c r="B31" s="138" t="s">
        <v>173</v>
      </c>
      <c r="C31" s="216" t="s">
        <v>319</v>
      </c>
      <c r="D31" s="21"/>
      <c r="E31" s="22">
        <v>4000</v>
      </c>
    </row>
    <row r="32" spans="2:5" ht="15" customHeight="1" thickBot="1" x14ac:dyDescent="0.25">
      <c r="B32" s="138" t="s">
        <v>174</v>
      </c>
      <c r="C32" s="216" t="s">
        <v>320</v>
      </c>
      <c r="D32" s="25"/>
      <c r="E32" s="26">
        <v>8000</v>
      </c>
    </row>
    <row r="33" spans="2:5" ht="15" customHeight="1" thickBot="1" x14ac:dyDescent="0.25">
      <c r="B33" s="138" t="s">
        <v>175</v>
      </c>
      <c r="C33" s="216" t="s">
        <v>321</v>
      </c>
      <c r="D33" s="25"/>
      <c r="E33" s="26">
        <v>8000</v>
      </c>
    </row>
    <row r="34" spans="2:5" ht="15" customHeight="1" thickBot="1" x14ac:dyDescent="0.25">
      <c r="B34" s="138" t="s">
        <v>176</v>
      </c>
      <c r="C34" s="216" t="s">
        <v>390</v>
      </c>
      <c r="D34" s="28"/>
      <c r="E34" s="26">
        <v>8000</v>
      </c>
    </row>
    <row r="35" spans="2:5" ht="15" customHeight="1" thickBot="1" x14ac:dyDescent="0.25">
      <c r="B35" s="138" t="s">
        <v>179</v>
      </c>
      <c r="C35" s="216" t="s">
        <v>322</v>
      </c>
      <c r="D35" s="21"/>
      <c r="E35" s="26">
        <v>8000</v>
      </c>
    </row>
    <row r="36" spans="2:5" ht="15" customHeight="1" thickBot="1" x14ac:dyDescent="0.25">
      <c r="B36" s="138" t="s">
        <v>180</v>
      </c>
      <c r="C36" s="216" t="s">
        <v>391</v>
      </c>
      <c r="D36" s="25"/>
      <c r="E36" s="26">
        <v>8000</v>
      </c>
    </row>
    <row r="37" spans="2:5" ht="15" customHeight="1" thickBot="1" x14ac:dyDescent="0.25">
      <c r="B37" s="138" t="s">
        <v>181</v>
      </c>
      <c r="C37" s="216" t="s">
        <v>323</v>
      </c>
      <c r="D37" s="25"/>
      <c r="E37" s="26">
        <v>8000</v>
      </c>
    </row>
    <row r="38" spans="2:5" ht="15" customHeight="1" thickBot="1" x14ac:dyDescent="0.25">
      <c r="B38" s="138" t="s">
        <v>189</v>
      </c>
      <c r="C38" s="216" t="s">
        <v>392</v>
      </c>
      <c r="D38" s="25"/>
      <c r="E38" s="26">
        <v>8000</v>
      </c>
    </row>
    <row r="39" spans="2:5" ht="15" customHeight="1" thickBot="1" x14ac:dyDescent="0.25">
      <c r="B39" s="138" t="s">
        <v>190</v>
      </c>
      <c r="C39" s="216" t="s">
        <v>324</v>
      </c>
      <c r="D39" s="118" t="str">
        <f ca="1">IF(B7="","","Cod. Brasil: 049905/BR")</f>
        <v>Cod. Brasil: 049905/BR</v>
      </c>
      <c r="E39" s="26">
        <v>8000</v>
      </c>
    </row>
    <row r="40" spans="2:5" ht="15" customHeight="1" thickBot="1" x14ac:dyDescent="0.25">
      <c r="B40" s="138" t="s">
        <v>191</v>
      </c>
      <c r="C40" s="216" t="s">
        <v>325</v>
      </c>
      <c r="D40" s="25"/>
      <c r="E40" s="26">
        <v>8000</v>
      </c>
    </row>
    <row r="41" spans="2:5" ht="15" customHeight="1" thickBot="1" x14ac:dyDescent="0.25">
      <c r="B41" s="138" t="s">
        <v>192</v>
      </c>
      <c r="C41" s="216" t="s">
        <v>326</v>
      </c>
      <c r="D41" s="25"/>
      <c r="E41" s="26">
        <v>8000</v>
      </c>
    </row>
    <row r="42" spans="2:5" ht="15" customHeight="1" thickBot="1" x14ac:dyDescent="0.25">
      <c r="B42" s="138" t="s">
        <v>194</v>
      </c>
      <c r="C42" s="216" t="s">
        <v>327</v>
      </c>
      <c r="D42" s="25"/>
      <c r="E42" s="26">
        <v>8000</v>
      </c>
    </row>
    <row r="43" spans="2:5" ht="15" customHeight="1" thickBot="1" x14ac:dyDescent="0.25">
      <c r="B43" s="138" t="s">
        <v>195</v>
      </c>
      <c r="C43" s="216" t="s">
        <v>328</v>
      </c>
      <c r="D43" s="28"/>
      <c r="E43" s="26">
        <v>8000</v>
      </c>
    </row>
    <row r="44" spans="2:5" ht="15" customHeight="1" thickBot="1" x14ac:dyDescent="0.25">
      <c r="B44" s="138" t="s">
        <v>205</v>
      </c>
      <c r="C44" s="216" t="s">
        <v>329</v>
      </c>
      <c r="D44" s="28"/>
      <c r="E44" s="28">
        <v>8000</v>
      </c>
    </row>
    <row r="45" spans="2:5" ht="15" customHeight="1" thickBot="1" x14ac:dyDescent="0.25">
      <c r="B45" s="138" t="s">
        <v>204</v>
      </c>
      <c r="C45" s="216" t="s">
        <v>393</v>
      </c>
      <c r="D45" s="28"/>
      <c r="E45" s="28">
        <v>8000</v>
      </c>
    </row>
    <row r="46" spans="2:5" ht="15" customHeight="1" thickBot="1" x14ac:dyDescent="0.25">
      <c r="B46" s="139" t="s">
        <v>446</v>
      </c>
      <c r="C46" s="217" t="s">
        <v>447</v>
      </c>
      <c r="D46" s="32" t="str">
        <f ca="1">IF(B7="","","Capacidade: 14 Lts")</f>
        <v>Capacidade: 14 Lts</v>
      </c>
      <c r="E46" s="32">
        <v>8000</v>
      </c>
    </row>
    <row r="47" spans="2:5" ht="15" customHeight="1" x14ac:dyDescent="0.2">
      <c r="B47" s="2"/>
      <c r="C47" s="7"/>
      <c r="D47" s="5"/>
      <c r="E47" s="6"/>
    </row>
    <row r="48" spans="2:5" ht="15" customHeight="1" thickBot="1" x14ac:dyDescent="0.25">
      <c r="B48" s="253" t="s">
        <v>170</v>
      </c>
      <c r="C48" s="254"/>
      <c r="D48" s="254"/>
      <c r="E48" s="255"/>
    </row>
    <row r="49" spans="2:6" ht="15" customHeight="1" thickBot="1" x14ac:dyDescent="0.25">
      <c r="B49" s="13" t="s">
        <v>164</v>
      </c>
      <c r="C49" s="14" t="s">
        <v>165</v>
      </c>
      <c r="D49" s="14" t="s">
        <v>166</v>
      </c>
      <c r="E49" s="15" t="s">
        <v>167</v>
      </c>
      <c r="F49" s="4"/>
    </row>
    <row r="50" spans="2:6" ht="15" customHeight="1" thickBot="1" x14ac:dyDescent="0.25">
      <c r="B50" s="38" t="s">
        <v>182</v>
      </c>
      <c r="C50" s="216" t="s">
        <v>330</v>
      </c>
      <c r="D50" s="69"/>
      <c r="E50" s="69">
        <v>16000</v>
      </c>
      <c r="F50" s="4"/>
    </row>
    <row r="51" spans="2:6" ht="15" customHeight="1" thickBot="1" x14ac:dyDescent="0.25">
      <c r="B51" s="39" t="s">
        <v>188</v>
      </c>
      <c r="C51" s="216" t="s">
        <v>331</v>
      </c>
      <c r="D51" s="16"/>
      <c r="E51" s="70"/>
      <c r="F51" s="4"/>
    </row>
    <row r="52" spans="2:6" ht="15" customHeight="1" thickBot="1" x14ac:dyDescent="0.25">
      <c r="B52" s="30" t="s">
        <v>193</v>
      </c>
      <c r="C52" s="217" t="s">
        <v>332</v>
      </c>
      <c r="D52" s="32"/>
      <c r="E52" s="32">
        <v>16000</v>
      </c>
      <c r="F52" s="4"/>
    </row>
    <row r="53" spans="2:6" x14ac:dyDescent="0.2">
      <c r="B53" s="2"/>
      <c r="C53" s="7"/>
      <c r="D53" s="5"/>
      <c r="E53" s="6"/>
      <c r="F53" s="4"/>
    </row>
    <row r="54" spans="2:6" x14ac:dyDescent="0.2">
      <c r="B54" s="2"/>
      <c r="C54" s="7"/>
      <c r="D54" s="5"/>
      <c r="E54" s="6"/>
      <c r="F54" s="4"/>
    </row>
    <row r="55" spans="2:6" x14ac:dyDescent="0.2">
      <c r="B55" s="2"/>
      <c r="C55" s="7"/>
      <c r="D55" s="5"/>
      <c r="E55" s="6"/>
      <c r="F55" s="4"/>
    </row>
    <row r="56" spans="2:6" x14ac:dyDescent="0.2">
      <c r="B56" s="2"/>
      <c r="C56" s="7"/>
      <c r="D56" s="5"/>
      <c r="E56" s="6"/>
      <c r="F56" s="4"/>
    </row>
    <row r="57" spans="2:6" x14ac:dyDescent="0.2">
      <c r="B57" s="2"/>
      <c r="C57" s="7"/>
      <c r="D57" s="5"/>
      <c r="E57" s="6"/>
      <c r="F57" s="4"/>
    </row>
    <row r="58" spans="2:6" x14ac:dyDescent="0.2">
      <c r="B58" s="2"/>
      <c r="C58" s="7"/>
      <c r="D58" s="5"/>
      <c r="E58" s="6"/>
    </row>
    <row r="59" spans="2:6" s="4" customFormat="1" x14ac:dyDescent="0.2">
      <c r="B59" s="1"/>
      <c r="D59" s="1"/>
      <c r="F59" s="1"/>
    </row>
    <row r="60" spans="2:6" s="4" customFormat="1" x14ac:dyDescent="0.2">
      <c r="B60" s="1"/>
      <c r="D60" s="1"/>
      <c r="F60" s="1"/>
    </row>
    <row r="61" spans="2:6" s="4" customFormat="1" x14ac:dyDescent="0.2">
      <c r="B61" s="1"/>
      <c r="D61" s="1"/>
      <c r="F61" s="1"/>
    </row>
    <row r="62" spans="2:6" s="4" customFormat="1" x14ac:dyDescent="0.2">
      <c r="B62" s="1"/>
      <c r="D62" s="1"/>
      <c r="F62" s="1"/>
    </row>
    <row r="63" spans="2:6" s="4" customFormat="1" x14ac:dyDescent="0.2">
      <c r="B63" s="1"/>
      <c r="D63" s="1"/>
      <c r="F63" s="1"/>
    </row>
    <row r="64" spans="2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2:6" s="4" customFormat="1" x14ac:dyDescent="0.2">
      <c r="B81" s="1"/>
      <c r="D81" s="1"/>
      <c r="F81" s="1"/>
    </row>
    <row r="82" spans="2:6" s="4" customFormat="1" x14ac:dyDescent="0.2">
      <c r="B82" s="1"/>
      <c r="D82" s="1"/>
      <c r="F82" s="1"/>
    </row>
    <row r="83" spans="2:6" s="4" customFormat="1" x14ac:dyDescent="0.2">
      <c r="B83" s="1"/>
      <c r="D83" s="1"/>
      <c r="F83" s="1"/>
    </row>
    <row r="84" spans="2:6" s="4" customFormat="1" x14ac:dyDescent="0.2">
      <c r="B84" s="1"/>
      <c r="D84" s="1"/>
      <c r="F84" s="1"/>
    </row>
    <row r="85" spans="2:6" s="4" customFormat="1" x14ac:dyDescent="0.2">
      <c r="B85" s="1"/>
      <c r="D85" s="1"/>
      <c r="F85" s="1"/>
    </row>
    <row r="86" spans="2:6" s="4" customFormat="1" x14ac:dyDescent="0.2">
      <c r="B86" s="1"/>
      <c r="D86" s="1"/>
      <c r="F86" s="1"/>
    </row>
    <row r="87" spans="2:6" s="4" customFormat="1" x14ac:dyDescent="0.2">
      <c r="B87" s="1"/>
      <c r="D87" s="1"/>
      <c r="F87" s="1"/>
    </row>
    <row r="88" spans="2:6" s="4" customFormat="1" x14ac:dyDescent="0.2">
      <c r="B88" s="1"/>
      <c r="D88" s="1"/>
      <c r="F88" s="1"/>
    </row>
    <row r="89" spans="2:6" s="4" customFormat="1" x14ac:dyDescent="0.2">
      <c r="B89" s="1"/>
      <c r="D89" s="1"/>
      <c r="F89" s="1"/>
    </row>
    <row r="90" spans="2:6" s="4" customFormat="1" x14ac:dyDescent="0.2">
      <c r="B90" s="1"/>
      <c r="D90" s="1"/>
      <c r="F90" s="1"/>
    </row>
    <row r="91" spans="2:6" s="4" customFormat="1" x14ac:dyDescent="0.2">
      <c r="B91" s="1"/>
      <c r="D91" s="1"/>
      <c r="F91" s="1"/>
    </row>
    <row r="92" spans="2:6" s="4" customFormat="1" x14ac:dyDescent="0.2">
      <c r="B92" s="1"/>
      <c r="D92" s="1"/>
      <c r="F92" s="1"/>
    </row>
    <row r="93" spans="2:6" s="4" customFormat="1" x14ac:dyDescent="0.2">
      <c r="B93" s="1"/>
      <c r="D93" s="1"/>
      <c r="F93" s="1"/>
    </row>
    <row r="94" spans="2:6" s="4" customFormat="1" x14ac:dyDescent="0.2">
      <c r="B94" s="1"/>
      <c r="D94" s="1"/>
      <c r="F94" s="1"/>
    </row>
    <row r="95" spans="2:6" s="4" customFormat="1" x14ac:dyDescent="0.2">
      <c r="B95" s="1"/>
      <c r="D95" s="1"/>
      <c r="F95" s="1"/>
    </row>
    <row r="122" spans="2:6" ht="15" customHeight="1" x14ac:dyDescent="0.2">
      <c r="B122" s="2"/>
      <c r="C122" s="7"/>
      <c r="D122" s="5"/>
      <c r="E122" s="6"/>
      <c r="F122" s="4"/>
    </row>
  </sheetData>
  <sheetProtection algorithmName="SHA-512" hashValue="whbMUq/klgZ+dNd7eeMRZGorRhSN1A8bvQZbHdl9IWZv9h00/kg4AuaXV2nva3OM1B6E7eg6knkXSuVCOIJpiw==" saltValue="zGq5WCFXhHFXKJFhNx8BLg==" spinCount="100000" sheet="1" objects="1" scenarios="1" insertHyperlinks="0"/>
  <mergeCells count="4">
    <mergeCell ref="B48:E48"/>
    <mergeCell ref="E2:E4"/>
    <mergeCell ref="B13:E13"/>
    <mergeCell ref="B26:E26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52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G93"/>
  <sheetViews>
    <sheetView showGridLines="0" showZeros="0" zoomScaleNormal="100" workbookViewId="0">
      <selection activeCell="C6" sqref="C6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7" ht="13.5" thickBot="1" x14ac:dyDescent="0.25">
      <c r="B1" s="3"/>
      <c r="D1" s="5"/>
      <c r="E1" s="6"/>
    </row>
    <row r="2" spans="2:7" ht="13.5" thickTop="1" x14ac:dyDescent="0.2">
      <c r="B2" s="3"/>
      <c r="D2" s="5"/>
      <c r="E2" s="261">
        <v>19</v>
      </c>
    </row>
    <row r="3" spans="2:7" x14ac:dyDescent="0.2">
      <c r="B3" s="3"/>
      <c r="D3" s="5"/>
      <c r="E3" s="262"/>
    </row>
    <row r="4" spans="2:7" ht="13.5" thickBot="1" x14ac:dyDescent="0.25">
      <c r="B4" s="3"/>
      <c r="D4" s="5"/>
      <c r="E4" s="263"/>
    </row>
    <row r="5" spans="2:7" ht="13.5" thickTop="1" x14ac:dyDescent="0.2">
      <c r="B5" s="3"/>
      <c r="D5" s="5"/>
      <c r="E5" s="6"/>
    </row>
    <row r="6" spans="2:7" x14ac:dyDescent="0.2">
      <c r="B6" s="3"/>
      <c r="D6" s="5"/>
      <c r="E6" s="6"/>
    </row>
    <row r="7" spans="2:7" s="136" customFormat="1" x14ac:dyDescent="0.2">
      <c r="B7" s="49">
        <f ca="1">MENU!B3</f>
        <v>1</v>
      </c>
      <c r="C7" s="133"/>
      <c r="D7" s="134"/>
      <c r="E7" s="135"/>
    </row>
    <row r="8" spans="2:7" ht="24" thickBot="1" x14ac:dyDescent="0.4">
      <c r="B8" s="8" t="s">
        <v>273</v>
      </c>
      <c r="D8" s="5"/>
      <c r="E8" s="6"/>
    </row>
    <row r="9" spans="2:7" x14ac:dyDescent="0.2">
      <c r="B9" s="9"/>
      <c r="D9" s="5"/>
      <c r="E9" s="6"/>
    </row>
    <row r="10" spans="2:7" x14ac:dyDescent="0.2">
      <c r="B10" s="9"/>
      <c r="D10" s="5"/>
      <c r="E10" s="6"/>
    </row>
    <row r="11" spans="2:7" x14ac:dyDescent="0.2">
      <c r="B11" s="9"/>
      <c r="D11" s="5"/>
      <c r="E11" s="6"/>
    </row>
    <row r="12" spans="2:7" x14ac:dyDescent="0.2">
      <c r="B12" s="10" t="s">
        <v>162</v>
      </c>
      <c r="D12" s="5"/>
      <c r="E12" s="6"/>
    </row>
    <row r="13" spans="2:7" ht="16.5" thickBot="1" x14ac:dyDescent="0.25">
      <c r="B13" s="253" t="s">
        <v>163</v>
      </c>
      <c r="C13" s="254"/>
      <c r="D13" s="254"/>
      <c r="E13" s="254"/>
    </row>
    <row r="14" spans="2:7" ht="15" customHeight="1" thickBot="1" x14ac:dyDescent="0.25">
      <c r="B14" s="92" t="s">
        <v>164</v>
      </c>
      <c r="C14" s="93" t="s">
        <v>165</v>
      </c>
      <c r="D14" s="14" t="s">
        <v>166</v>
      </c>
      <c r="E14" s="15" t="s">
        <v>167</v>
      </c>
      <c r="F14" s="4" t="s">
        <v>168</v>
      </c>
    </row>
    <row r="15" spans="2:7" ht="15" customHeight="1" thickBot="1" x14ac:dyDescent="0.25">
      <c r="B15" s="29" t="s">
        <v>279</v>
      </c>
      <c r="C15" s="218" t="s">
        <v>431</v>
      </c>
      <c r="D15" s="21"/>
      <c r="E15" s="21"/>
      <c r="F15" s="4"/>
    </row>
    <row r="16" spans="2:7" ht="15" customHeight="1" thickBot="1" x14ac:dyDescent="0.3">
      <c r="B16" s="96" t="s">
        <v>451</v>
      </c>
      <c r="C16" s="229" t="s">
        <v>454</v>
      </c>
      <c r="D16" s="56"/>
      <c r="E16" s="56"/>
      <c r="F16" s="4"/>
      <c r="G16" s="95"/>
    </row>
    <row r="17" spans="2:6" ht="15" customHeight="1" thickBot="1" x14ac:dyDescent="0.25">
      <c r="B17" s="24" t="s">
        <v>280</v>
      </c>
      <c r="C17" s="220" t="s">
        <v>426</v>
      </c>
      <c r="D17" s="25"/>
      <c r="E17" s="25"/>
      <c r="F17" s="4"/>
    </row>
    <row r="18" spans="2:6" ht="15" customHeight="1" thickBot="1" x14ac:dyDescent="0.25">
      <c r="B18" s="23" t="s">
        <v>252</v>
      </c>
      <c r="C18" s="220" t="s">
        <v>358</v>
      </c>
      <c r="D18" s="28" t="str">
        <f ca="1">IF(B7="","","2X")</f>
        <v>2X</v>
      </c>
      <c r="E18" s="28"/>
    </row>
    <row r="19" spans="2:6" ht="15" customHeight="1" thickBot="1" x14ac:dyDescent="0.25">
      <c r="B19" s="34" t="s">
        <v>300</v>
      </c>
      <c r="C19" s="217" t="s">
        <v>416</v>
      </c>
      <c r="D19" s="36" t="str">
        <f ca="1">IF(B7="","","* water cooled")</f>
        <v>* water cooled</v>
      </c>
      <c r="E19" s="3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4"/>
    </row>
    <row r="22" spans="2:6" ht="15" customHeight="1" thickBot="1" x14ac:dyDescent="0.25">
      <c r="B22" s="92" t="s">
        <v>164</v>
      </c>
      <c r="C22" s="93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283</v>
      </c>
      <c r="C23" s="225" t="s">
        <v>415</v>
      </c>
      <c r="D23" s="18"/>
      <c r="E23" s="18">
        <v>2000</v>
      </c>
    </row>
    <row r="24" spans="2:6" ht="15" customHeight="1" x14ac:dyDescent="0.2">
      <c r="B24" s="138" t="s">
        <v>284</v>
      </c>
      <c r="C24" s="222" t="s">
        <v>374</v>
      </c>
      <c r="D24" s="20"/>
      <c r="E24" s="20">
        <v>4000</v>
      </c>
    </row>
    <row r="25" spans="2:6" ht="15" customHeight="1" x14ac:dyDescent="0.2">
      <c r="B25" s="138" t="s">
        <v>285</v>
      </c>
      <c r="C25" s="222" t="s">
        <v>418</v>
      </c>
      <c r="D25" s="20"/>
      <c r="E25" s="20">
        <v>8000</v>
      </c>
    </row>
    <row r="26" spans="2:6" ht="15" customHeight="1" x14ac:dyDescent="0.2">
      <c r="B26" s="138" t="s">
        <v>286</v>
      </c>
      <c r="C26" s="222" t="s">
        <v>393</v>
      </c>
      <c r="D26" s="20"/>
      <c r="E26" s="20">
        <v>8000</v>
      </c>
    </row>
    <row r="27" spans="2:6" ht="15" customHeight="1" x14ac:dyDescent="0.2">
      <c r="B27" s="138" t="s">
        <v>287</v>
      </c>
      <c r="C27" s="222" t="s">
        <v>391</v>
      </c>
      <c r="D27" s="20"/>
      <c r="E27" s="20">
        <v>8000</v>
      </c>
    </row>
    <row r="28" spans="2:6" ht="15" customHeight="1" thickBot="1" x14ac:dyDescent="0.25">
      <c r="B28" s="138" t="s">
        <v>288</v>
      </c>
      <c r="C28" s="222" t="s">
        <v>363</v>
      </c>
      <c r="D28" s="20"/>
      <c r="E28" s="20">
        <v>8000</v>
      </c>
    </row>
    <row r="29" spans="2:6" ht="15" customHeight="1" thickBot="1" x14ac:dyDescent="0.25">
      <c r="B29" s="138" t="s">
        <v>290</v>
      </c>
      <c r="C29" s="222" t="s">
        <v>375</v>
      </c>
      <c r="D29" s="140"/>
      <c r="E29" s="26">
        <v>8000</v>
      </c>
    </row>
    <row r="30" spans="2:6" ht="15" customHeight="1" thickBot="1" x14ac:dyDescent="0.25">
      <c r="B30" s="138" t="s">
        <v>291</v>
      </c>
      <c r="C30" s="222" t="s">
        <v>328</v>
      </c>
      <c r="D30" s="140"/>
      <c r="E30" s="26">
        <v>8000</v>
      </c>
    </row>
    <row r="31" spans="2:6" ht="15" customHeight="1" thickBot="1" x14ac:dyDescent="0.25">
      <c r="B31" s="138" t="s">
        <v>292</v>
      </c>
      <c r="C31" s="222" t="s">
        <v>376</v>
      </c>
      <c r="D31" s="26"/>
      <c r="E31" s="26">
        <v>8000</v>
      </c>
    </row>
    <row r="32" spans="2:6" ht="15" customHeight="1" thickBot="1" x14ac:dyDescent="0.25">
      <c r="B32" s="138" t="s">
        <v>294</v>
      </c>
      <c r="C32" s="222" t="s">
        <v>322</v>
      </c>
      <c r="D32" s="45"/>
      <c r="E32" s="26">
        <v>8000</v>
      </c>
    </row>
    <row r="33" spans="2:6" ht="15" customHeight="1" thickBot="1" x14ac:dyDescent="0.25">
      <c r="B33" s="138" t="s">
        <v>295</v>
      </c>
      <c r="C33" s="222" t="s">
        <v>419</v>
      </c>
      <c r="D33" s="26" t="str">
        <f ca="1">IF(B7="","","195°F - 100 ~135psi")</f>
        <v>195°F - 100 ~135psi</v>
      </c>
      <c r="E33" s="26">
        <v>8000</v>
      </c>
    </row>
    <row r="34" spans="2:6" ht="15" customHeight="1" thickBot="1" x14ac:dyDescent="0.25">
      <c r="B34" s="138" t="s">
        <v>295</v>
      </c>
      <c r="C34" s="222" t="s">
        <v>432</v>
      </c>
      <c r="D34" s="26" t="str">
        <f ca="1">IF(B7="","","210°F - 150~175psi")</f>
        <v>210°F - 150~175psi</v>
      </c>
      <c r="E34" s="26">
        <v>8000</v>
      </c>
    </row>
    <row r="35" spans="2:6" ht="15" customHeight="1" x14ac:dyDescent="0.2">
      <c r="B35" s="138" t="s">
        <v>299</v>
      </c>
      <c r="C35" s="222" t="s">
        <v>393</v>
      </c>
      <c r="D35" s="41"/>
      <c r="E35" s="41">
        <v>8000</v>
      </c>
    </row>
    <row r="36" spans="2:6" ht="15" customHeight="1" thickBot="1" x14ac:dyDescent="0.25">
      <c r="B36" s="138" t="s">
        <v>297</v>
      </c>
      <c r="C36" s="222" t="s">
        <v>363</v>
      </c>
      <c r="D36" s="22"/>
      <c r="E36" s="21">
        <v>8000</v>
      </c>
    </row>
    <row r="37" spans="2:6" ht="15" customHeight="1" x14ac:dyDescent="0.2">
      <c r="B37" s="138" t="s">
        <v>298</v>
      </c>
      <c r="C37" s="222" t="s">
        <v>327</v>
      </c>
      <c r="D37" s="20"/>
      <c r="E37" s="19">
        <v>8000</v>
      </c>
    </row>
    <row r="38" spans="2:6" ht="15" customHeight="1" thickBot="1" x14ac:dyDescent="0.25">
      <c r="B38" s="138" t="s">
        <v>189</v>
      </c>
      <c r="C38" s="222" t="s">
        <v>398</v>
      </c>
      <c r="D38" s="20"/>
      <c r="E38" s="19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10 Lts")</f>
        <v>Capacidade: 10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4"/>
    </row>
    <row r="42" spans="2:6" ht="15" customHeight="1" thickBot="1" x14ac:dyDescent="0.25">
      <c r="B42" s="92" t="s">
        <v>164</v>
      </c>
      <c r="C42" s="93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100" t="s">
        <v>281</v>
      </c>
      <c r="C43" s="235" t="s">
        <v>377</v>
      </c>
      <c r="D43" s="101"/>
      <c r="E43" s="102">
        <v>16000</v>
      </c>
    </row>
    <row r="44" spans="2:6" ht="15" customHeight="1" thickBot="1" x14ac:dyDescent="0.25">
      <c r="B44" s="149" t="s">
        <v>282</v>
      </c>
      <c r="C44" s="236" t="s">
        <v>433</v>
      </c>
      <c r="D44" s="85"/>
      <c r="E44" s="103"/>
    </row>
    <row r="45" spans="2:6" ht="15" customHeight="1" thickBot="1" x14ac:dyDescent="0.25">
      <c r="B45" s="150" t="s">
        <v>289</v>
      </c>
      <c r="C45" s="236" t="s">
        <v>378</v>
      </c>
      <c r="D45" s="151"/>
      <c r="E45" s="89"/>
    </row>
    <row r="46" spans="2:6" ht="17.25" customHeight="1" thickBot="1" x14ac:dyDescent="0.25">
      <c r="B46" s="152" t="s">
        <v>293</v>
      </c>
      <c r="C46" s="237" t="s">
        <v>379</v>
      </c>
      <c r="D46" s="104"/>
      <c r="E46" s="104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E53" s="6"/>
      <c r="F53" s="4"/>
    </row>
    <row r="54" spans="1:6" x14ac:dyDescent="0.2">
      <c r="E54" s="6"/>
      <c r="F54" s="4"/>
    </row>
    <row r="55" spans="1:6" x14ac:dyDescent="0.2">
      <c r="F55" s="4"/>
    </row>
    <row r="56" spans="1:6" x14ac:dyDescent="0.2">
      <c r="A56" s="4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q6kMwv6DIkxmsZvK6w5o9or1ryOr9p14+qDi1B+kNOhnMwkD2dKVYW21AyDU/vEYZfHDGAFqPrISUMkp/0h3XQ==" saltValue="AU5D63iQwpy2VraC7ecuzQ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6" man="1"/>
  </rowBreaks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F93"/>
  <sheetViews>
    <sheetView showGridLines="0" showZeros="0" zoomScaleNormal="100" workbookViewId="0">
      <selection activeCell="I78" sqref="I7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20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274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4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80" t="s">
        <v>279</v>
      </c>
      <c r="C15" s="230" t="s">
        <v>431</v>
      </c>
      <c r="D15" s="67"/>
      <c r="E15" s="67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25">
      <c r="B17" s="39" t="s">
        <v>280</v>
      </c>
      <c r="C17" s="227" t="s">
        <v>426</v>
      </c>
      <c r="D17" s="16"/>
      <c r="E17" s="16"/>
      <c r="F17" s="4"/>
    </row>
    <row r="18" spans="2:6" ht="15" customHeight="1" thickBot="1" x14ac:dyDescent="0.25">
      <c r="B18" s="46" t="s">
        <v>252</v>
      </c>
      <c r="C18" s="227" t="s">
        <v>358</v>
      </c>
      <c r="D18" s="70" t="str">
        <f ca="1">IF(B7="","","2X")</f>
        <v>2X</v>
      </c>
      <c r="E18" s="70"/>
    </row>
    <row r="19" spans="2:6" ht="15" customHeight="1" thickBot="1" x14ac:dyDescent="0.25">
      <c r="B19" s="91" t="s">
        <v>300</v>
      </c>
      <c r="C19" s="228" t="s">
        <v>416</v>
      </c>
      <c r="D19" s="73" t="str">
        <f ca="1">IF(B7="","","* water cooled")</f>
        <v>* water cooled</v>
      </c>
      <c r="E19" s="73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4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283</v>
      </c>
      <c r="C23" s="225" t="s">
        <v>415</v>
      </c>
      <c r="D23" s="18"/>
      <c r="E23" s="18">
        <v>2000</v>
      </c>
    </row>
    <row r="24" spans="2:6" ht="15" customHeight="1" x14ac:dyDescent="0.2">
      <c r="B24" s="138" t="s">
        <v>284</v>
      </c>
      <c r="C24" s="222" t="s">
        <v>374</v>
      </c>
      <c r="D24" s="20"/>
      <c r="E24" s="20">
        <v>4000</v>
      </c>
    </row>
    <row r="25" spans="2:6" ht="15" customHeight="1" x14ac:dyDescent="0.2">
      <c r="B25" s="138" t="s">
        <v>285</v>
      </c>
      <c r="C25" s="222" t="s">
        <v>380</v>
      </c>
      <c r="D25" s="20" t="str">
        <f ca="1">IF(B7="","","Usar 02250215-621")</f>
        <v>Usar 02250215-621</v>
      </c>
      <c r="E25" s="20">
        <v>8000</v>
      </c>
    </row>
    <row r="26" spans="2:6" ht="15" customHeight="1" x14ac:dyDescent="0.2">
      <c r="B26" s="138" t="s">
        <v>286</v>
      </c>
      <c r="C26" s="222" t="s">
        <v>393</v>
      </c>
      <c r="D26" s="20" t="str">
        <f ca="1">IF(B7="","","2X")</f>
        <v>2X</v>
      </c>
      <c r="E26" s="20">
        <v>8000</v>
      </c>
    </row>
    <row r="27" spans="2:6" ht="15" customHeight="1" x14ac:dyDescent="0.2">
      <c r="B27" s="138" t="s">
        <v>287</v>
      </c>
      <c r="C27" s="222" t="s">
        <v>391</v>
      </c>
      <c r="D27" s="20"/>
      <c r="E27" s="20">
        <v>8000</v>
      </c>
    </row>
    <row r="28" spans="2:6" ht="15" customHeight="1" thickBot="1" x14ac:dyDescent="0.25">
      <c r="B28" s="138" t="s">
        <v>288</v>
      </c>
      <c r="C28" s="222" t="s">
        <v>363</v>
      </c>
      <c r="D28" s="20"/>
      <c r="E28" s="20">
        <v>8000</v>
      </c>
    </row>
    <row r="29" spans="2:6" ht="15" customHeight="1" thickBot="1" x14ac:dyDescent="0.25">
      <c r="B29" s="138" t="s">
        <v>290</v>
      </c>
      <c r="C29" s="222" t="s">
        <v>381</v>
      </c>
      <c r="D29" s="140"/>
      <c r="E29" s="26">
        <v>8000</v>
      </c>
    </row>
    <row r="30" spans="2:6" ht="15" customHeight="1" thickBot="1" x14ac:dyDescent="0.25">
      <c r="B30" s="138" t="s">
        <v>291</v>
      </c>
      <c r="C30" s="222" t="s">
        <v>328</v>
      </c>
      <c r="D30" s="140"/>
      <c r="E30" s="26">
        <v>8000</v>
      </c>
    </row>
    <row r="31" spans="2:6" ht="15" customHeight="1" thickBot="1" x14ac:dyDescent="0.25">
      <c r="B31" s="138" t="s">
        <v>292</v>
      </c>
      <c r="C31" s="222" t="s">
        <v>376</v>
      </c>
      <c r="D31" s="140" t="str">
        <f ca="1">IF(B7="","","2X")</f>
        <v>2X</v>
      </c>
      <c r="E31" s="26">
        <v>8000</v>
      </c>
    </row>
    <row r="32" spans="2:6" ht="15" customHeight="1" thickBot="1" x14ac:dyDescent="0.25">
      <c r="B32" s="138" t="s">
        <v>294</v>
      </c>
      <c r="C32" s="222" t="s">
        <v>322</v>
      </c>
      <c r="D32" s="26"/>
      <c r="E32" s="26">
        <v>8000</v>
      </c>
    </row>
    <row r="33" spans="2:6" ht="15" customHeight="1" thickBot="1" x14ac:dyDescent="0.25">
      <c r="B33" s="138" t="s">
        <v>295</v>
      </c>
      <c r="C33" s="222" t="s">
        <v>382</v>
      </c>
      <c r="D33" s="26" t="str">
        <f ca="1">IF(B7="","","195°F - 100 ~135psi")</f>
        <v>195°F - 100 ~135psi</v>
      </c>
      <c r="E33" s="26">
        <v>8000</v>
      </c>
    </row>
    <row r="34" spans="2:6" ht="15" customHeight="1" thickBot="1" x14ac:dyDescent="0.25">
      <c r="B34" s="138" t="s">
        <v>295</v>
      </c>
      <c r="C34" s="222" t="s">
        <v>434</v>
      </c>
      <c r="D34" s="26" t="str">
        <f ca="1">IF(B7="","","210°F - 150~175psi")</f>
        <v>210°F - 150~175psi</v>
      </c>
      <c r="E34" s="26">
        <v>8000</v>
      </c>
    </row>
    <row r="35" spans="2:6" ht="15" customHeight="1" thickBot="1" x14ac:dyDescent="0.25">
      <c r="B35" s="138" t="s">
        <v>299</v>
      </c>
      <c r="C35" s="222" t="s">
        <v>393</v>
      </c>
      <c r="D35" s="26"/>
      <c r="E35" s="41">
        <v>8000</v>
      </c>
    </row>
    <row r="36" spans="2:6" ht="15" customHeight="1" thickBot="1" x14ac:dyDescent="0.25">
      <c r="B36" s="138" t="s">
        <v>297</v>
      </c>
      <c r="C36" s="222" t="s">
        <v>363</v>
      </c>
      <c r="D36" s="26"/>
      <c r="E36" s="21">
        <v>8000</v>
      </c>
    </row>
    <row r="37" spans="2:6" ht="15" customHeight="1" thickBot="1" x14ac:dyDescent="0.25">
      <c r="B37" s="138" t="s">
        <v>298</v>
      </c>
      <c r="C37" s="222" t="s">
        <v>327</v>
      </c>
      <c r="D37" s="41"/>
      <c r="E37" s="19">
        <v>8000</v>
      </c>
    </row>
    <row r="38" spans="2:6" ht="15" customHeight="1" thickBot="1" x14ac:dyDescent="0.25">
      <c r="B38" s="138" t="s">
        <v>189</v>
      </c>
      <c r="C38" s="222" t="s">
        <v>398</v>
      </c>
      <c r="D38" s="41"/>
      <c r="E38" s="19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12 Lts")</f>
        <v>Capacidade: 12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4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3">
      <c r="B43" s="100" t="s">
        <v>281</v>
      </c>
      <c r="C43" s="223" t="s">
        <v>383</v>
      </c>
      <c r="D43" s="105"/>
      <c r="E43" s="106">
        <v>16000</v>
      </c>
    </row>
    <row r="44" spans="2:6" ht="15" customHeight="1" thickBot="1" x14ac:dyDescent="0.3">
      <c r="B44" s="146" t="s">
        <v>282</v>
      </c>
      <c r="C44" s="224" t="s">
        <v>400</v>
      </c>
      <c r="D44" s="55"/>
      <c r="E44" s="98"/>
    </row>
    <row r="45" spans="2:6" ht="15" customHeight="1" thickBot="1" x14ac:dyDescent="0.3">
      <c r="B45" s="142" t="s">
        <v>289</v>
      </c>
      <c r="C45" s="224" t="s">
        <v>378</v>
      </c>
      <c r="D45" s="147"/>
      <c r="E45" s="52"/>
    </row>
    <row r="46" spans="2:6" ht="15" customHeight="1" thickBot="1" x14ac:dyDescent="0.3">
      <c r="B46" s="148" t="s">
        <v>293</v>
      </c>
      <c r="C46" s="232" t="s">
        <v>379</v>
      </c>
      <c r="D46" s="104"/>
      <c r="E46" s="59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E53" s="6"/>
      <c r="F53" s="4"/>
    </row>
    <row r="54" spans="1:6" x14ac:dyDescent="0.2">
      <c r="E54" s="6"/>
      <c r="F54" s="4"/>
    </row>
    <row r="55" spans="1:6" x14ac:dyDescent="0.2">
      <c r="F55" s="4"/>
    </row>
    <row r="56" spans="1:6" x14ac:dyDescent="0.2">
      <c r="A56" s="4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aZLHutD4+uZoi35vUh5Q+Q721QyFSQ93rdlVVu29QPkgQhI5bDrglbMCL9xsFnvW8ekfMDeYgzbgPWn5YwEgUQ==" saltValue="KtLHc6d3qcxhjZsQ1RfkaA==" spinCount="100000" sheet="1" objects="1" scenarios="1" insertHyperlinks="0" selectLockedCells="1" selectUnlockedCells="1"/>
  <mergeCells count="4">
    <mergeCell ref="B41:E41"/>
    <mergeCell ref="E2:E4"/>
    <mergeCell ref="B13:E13"/>
    <mergeCell ref="B21:E21"/>
  </mergeCells>
  <pageMargins left="0" right="0" top="0.78740157480314965" bottom="0.78740157480314965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F94"/>
  <sheetViews>
    <sheetView showGridLines="0" showZeros="0" zoomScaleNormal="100" workbookViewId="0">
      <selection activeCell="K39" sqref="K39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21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275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279</v>
      </c>
      <c r="C15" s="216" t="s">
        <v>431</v>
      </c>
      <c r="D15" s="21"/>
      <c r="E15" s="21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25">
      <c r="B17" s="24" t="s">
        <v>280</v>
      </c>
      <c r="C17" s="220" t="s">
        <v>426</v>
      </c>
      <c r="D17" s="25"/>
      <c r="E17" s="25"/>
      <c r="F17" s="4"/>
    </row>
    <row r="18" spans="2:6" ht="15" customHeight="1" thickBot="1" x14ac:dyDescent="0.25">
      <c r="B18" s="23" t="s">
        <v>252</v>
      </c>
      <c r="C18" s="220" t="s">
        <v>358</v>
      </c>
      <c r="D18" s="28" t="str">
        <f ca="1">IF(B7="","","2X")</f>
        <v>2X</v>
      </c>
      <c r="E18" s="28"/>
    </row>
    <row r="19" spans="2:6" ht="15" customHeight="1" thickBot="1" x14ac:dyDescent="0.25">
      <c r="B19" s="34" t="s">
        <v>300</v>
      </c>
      <c r="C19" s="217" t="s">
        <v>416</v>
      </c>
      <c r="D19" s="36" t="str">
        <f ca="1">IF(B7="","","* water cooled")</f>
        <v>* water cooled</v>
      </c>
      <c r="E19" s="3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301</v>
      </c>
      <c r="C23" s="225" t="s">
        <v>384</v>
      </c>
      <c r="D23" s="18"/>
      <c r="E23" s="18">
        <v>2000</v>
      </c>
    </row>
    <row r="24" spans="2:6" ht="15" customHeight="1" x14ac:dyDescent="0.2">
      <c r="B24" s="138" t="s">
        <v>302</v>
      </c>
      <c r="C24" s="222" t="s">
        <v>414</v>
      </c>
      <c r="D24" s="20"/>
      <c r="E24" s="20">
        <v>2000</v>
      </c>
    </row>
    <row r="25" spans="2:6" ht="15" customHeight="1" x14ac:dyDescent="0.2">
      <c r="B25" s="138" t="s">
        <v>284</v>
      </c>
      <c r="C25" s="222" t="s">
        <v>374</v>
      </c>
      <c r="D25" s="20"/>
      <c r="E25" s="20">
        <v>4000</v>
      </c>
    </row>
    <row r="26" spans="2:6" ht="15" customHeight="1" x14ac:dyDescent="0.2">
      <c r="B26" s="138" t="s">
        <v>285</v>
      </c>
      <c r="C26" s="222" t="s">
        <v>380</v>
      </c>
      <c r="D26" s="20" t="str">
        <f ca="1">IF(B7="","","Usar 02250215-621")</f>
        <v>Usar 02250215-621</v>
      </c>
      <c r="E26" s="20">
        <v>8000</v>
      </c>
    </row>
    <row r="27" spans="2:6" ht="15" customHeight="1" x14ac:dyDescent="0.2">
      <c r="B27" s="138" t="s">
        <v>286</v>
      </c>
      <c r="C27" s="222" t="s">
        <v>393</v>
      </c>
      <c r="D27" s="20" t="str">
        <f ca="1">IF(B7="","","2X")</f>
        <v>2X</v>
      </c>
      <c r="E27" s="20">
        <v>8000</v>
      </c>
    </row>
    <row r="28" spans="2:6" ht="15" customHeight="1" x14ac:dyDescent="0.2">
      <c r="B28" s="138" t="s">
        <v>287</v>
      </c>
      <c r="C28" s="222" t="s">
        <v>397</v>
      </c>
      <c r="D28" s="20"/>
      <c r="E28" s="20">
        <v>8000</v>
      </c>
    </row>
    <row r="29" spans="2:6" ht="15" customHeight="1" thickBot="1" x14ac:dyDescent="0.25">
      <c r="B29" s="138" t="s">
        <v>288</v>
      </c>
      <c r="C29" s="222" t="s">
        <v>363</v>
      </c>
      <c r="D29" s="20"/>
      <c r="E29" s="20">
        <v>8000</v>
      </c>
    </row>
    <row r="30" spans="2:6" ht="15" customHeight="1" thickBot="1" x14ac:dyDescent="0.25">
      <c r="B30" s="138" t="s">
        <v>290</v>
      </c>
      <c r="C30" s="222" t="s">
        <v>435</v>
      </c>
      <c r="D30" s="140"/>
      <c r="E30" s="26">
        <v>8000</v>
      </c>
    </row>
    <row r="31" spans="2:6" ht="15" customHeight="1" thickBot="1" x14ac:dyDescent="0.25">
      <c r="B31" s="138" t="s">
        <v>292</v>
      </c>
      <c r="C31" s="222" t="s">
        <v>376</v>
      </c>
      <c r="D31" s="140" t="str">
        <f ca="1">IF(B7="","","2X")</f>
        <v>2X</v>
      </c>
      <c r="E31" s="26">
        <v>8000</v>
      </c>
    </row>
    <row r="32" spans="2:6" ht="15" customHeight="1" thickBot="1" x14ac:dyDescent="0.25">
      <c r="B32" s="138" t="s">
        <v>294</v>
      </c>
      <c r="C32" s="222" t="s">
        <v>382</v>
      </c>
      <c r="D32" s="26" t="str">
        <f ca="1">IF(B7="","","195°F - 100 ~135psi")</f>
        <v>195°F - 100 ~135psi</v>
      </c>
      <c r="E32" s="26">
        <v>8000</v>
      </c>
    </row>
    <row r="33" spans="2:6" ht="15" customHeight="1" thickBot="1" x14ac:dyDescent="0.25">
      <c r="B33" s="138" t="s">
        <v>295</v>
      </c>
      <c r="C33" s="222" t="s">
        <v>434</v>
      </c>
      <c r="D33" s="26" t="str">
        <f ca="1">IF(B7="","","210°F - 150~175psi")</f>
        <v>210°F - 150~175psi</v>
      </c>
      <c r="E33" s="26">
        <v>8000</v>
      </c>
    </row>
    <row r="34" spans="2:6" ht="15" customHeight="1" thickBot="1" x14ac:dyDescent="0.25">
      <c r="B34" s="138" t="s">
        <v>295</v>
      </c>
      <c r="C34" s="222" t="s">
        <v>419</v>
      </c>
      <c r="D34" s="45"/>
      <c r="E34" s="26">
        <v>8000</v>
      </c>
    </row>
    <row r="35" spans="2:6" ht="15" customHeight="1" thickBot="1" x14ac:dyDescent="0.25">
      <c r="B35" s="138" t="s">
        <v>296</v>
      </c>
      <c r="C35" s="222" t="s">
        <v>329</v>
      </c>
      <c r="D35" s="26"/>
      <c r="E35" s="26">
        <v>8000</v>
      </c>
    </row>
    <row r="36" spans="2:6" ht="15" customHeight="1" thickBot="1" x14ac:dyDescent="0.25">
      <c r="B36" s="138" t="s">
        <v>297</v>
      </c>
      <c r="C36" s="222" t="s">
        <v>413</v>
      </c>
      <c r="D36" s="26"/>
      <c r="E36" s="26">
        <v>8000</v>
      </c>
    </row>
    <row r="37" spans="2:6" ht="15" customHeight="1" thickBot="1" x14ac:dyDescent="0.25">
      <c r="B37" s="138" t="s">
        <v>303</v>
      </c>
      <c r="C37" s="222" t="s">
        <v>327</v>
      </c>
      <c r="D37" s="41"/>
      <c r="E37" s="41">
        <v>8000</v>
      </c>
    </row>
    <row r="38" spans="2:6" ht="15" customHeight="1" thickBot="1" x14ac:dyDescent="0.25">
      <c r="B38" s="138" t="s">
        <v>189</v>
      </c>
      <c r="C38" s="222" t="s">
        <v>398</v>
      </c>
      <c r="D38" s="41"/>
      <c r="E38" s="41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12 Lts")</f>
        <v>Capacidade: 12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5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281</v>
      </c>
      <c r="C43" s="225" t="s">
        <v>383</v>
      </c>
      <c r="D43" s="82"/>
      <c r="E43" s="33">
        <v>16000</v>
      </c>
    </row>
    <row r="44" spans="2:6" ht="15" customHeight="1" thickBot="1" x14ac:dyDescent="0.25">
      <c r="B44" s="145" t="s">
        <v>282</v>
      </c>
      <c r="C44" s="222" t="s">
        <v>400</v>
      </c>
      <c r="D44" s="140"/>
      <c r="E44" s="22" t="s">
        <v>212</v>
      </c>
    </row>
    <row r="45" spans="2:6" ht="15" customHeight="1" thickBot="1" x14ac:dyDescent="0.25">
      <c r="B45" s="138" t="s">
        <v>293</v>
      </c>
      <c r="C45" s="222" t="s">
        <v>379</v>
      </c>
      <c r="D45" s="26" t="str">
        <f ca="1">IF(B7="","","2x")</f>
        <v>2x</v>
      </c>
      <c r="E45" s="28" t="s">
        <v>212</v>
      </c>
      <c r="F45" s="4"/>
    </row>
    <row r="46" spans="2:6" ht="15" customHeight="1" thickBot="1" x14ac:dyDescent="0.25">
      <c r="B46" s="139" t="s">
        <v>289</v>
      </c>
      <c r="C46" s="219" t="s">
        <v>378</v>
      </c>
      <c r="D46" s="37" t="str">
        <f ca="1">IF(B7="","","2x")</f>
        <v>2x</v>
      </c>
      <c r="E46" s="36" t="s">
        <v>212</v>
      </c>
      <c r="F46" s="4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E54" s="6"/>
      <c r="F54" s="4"/>
    </row>
    <row r="55" spans="1:6" x14ac:dyDescent="0.2">
      <c r="E55" s="6"/>
    </row>
    <row r="57" spans="1:6" x14ac:dyDescent="0.2">
      <c r="A57" s="4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A94" s="1"/>
      <c r="B94" s="1"/>
      <c r="D94" s="1"/>
      <c r="F94" s="1"/>
    </row>
  </sheetData>
  <sheetProtection algorithmName="SHA-512" hashValue="O7N3OZWshTBJEaRNiqtD2NXNtthD+MwfHCPjiOImXn8Glzwpua+cIMWfVocK5d1jvcqUeKjG9lJDKe8KzeSeYg==" saltValue="3Ss5Uy4Z/uzPo1S1nBthzA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F94"/>
  <sheetViews>
    <sheetView showGridLines="0" showZeros="0" zoomScaleNormal="100" workbookViewId="0">
      <selection activeCell="D18" sqref="D1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22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276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279</v>
      </c>
      <c r="C15" s="230" t="s">
        <v>431</v>
      </c>
      <c r="D15" s="67"/>
      <c r="E15" s="67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25">
      <c r="B17" s="46" t="s">
        <v>252</v>
      </c>
      <c r="C17" s="227" t="s">
        <v>436</v>
      </c>
      <c r="D17" s="70" t="str">
        <f ca="1">IF(B7="","","2X")</f>
        <v>2X</v>
      </c>
      <c r="E17" s="70"/>
      <c r="F17" s="4"/>
    </row>
    <row r="18" spans="2:6" ht="15" customHeight="1" thickBot="1" x14ac:dyDescent="0.25">
      <c r="B18" s="34" t="s">
        <v>300</v>
      </c>
      <c r="C18" s="228" t="s">
        <v>416</v>
      </c>
      <c r="D18" s="73" t="str">
        <f ca="1">IF(B7="","","* water cooled")</f>
        <v>* water cooled</v>
      </c>
      <c r="E18" s="73"/>
    </row>
    <row r="19" spans="2:6" ht="15" customHeight="1" x14ac:dyDescent="0.2">
      <c r="B19" s="2"/>
      <c r="C19" s="7"/>
      <c r="D19" s="5"/>
      <c r="E19" s="6"/>
    </row>
    <row r="20" spans="2:6" ht="15" customHeight="1" thickBot="1" x14ac:dyDescent="0.25">
      <c r="B20" s="253" t="s">
        <v>169</v>
      </c>
      <c r="C20" s="254"/>
      <c r="D20" s="254"/>
      <c r="E20" s="255"/>
    </row>
    <row r="21" spans="2:6" ht="15" customHeight="1" thickBot="1" x14ac:dyDescent="0.25">
      <c r="B21" s="13" t="s">
        <v>164</v>
      </c>
      <c r="C21" s="14" t="s">
        <v>165</v>
      </c>
      <c r="D21" s="14" t="s">
        <v>166</v>
      </c>
      <c r="E21" s="15" t="s">
        <v>167</v>
      </c>
    </row>
    <row r="22" spans="2:6" ht="15" customHeight="1" x14ac:dyDescent="0.25">
      <c r="B22" s="142" t="s">
        <v>301</v>
      </c>
      <c r="C22" s="223" t="s">
        <v>384</v>
      </c>
      <c r="D22" s="108"/>
      <c r="E22" s="108">
        <v>2000</v>
      </c>
    </row>
    <row r="23" spans="2:6" ht="15" customHeight="1" x14ac:dyDescent="0.25">
      <c r="B23" s="142" t="s">
        <v>302</v>
      </c>
      <c r="C23" s="224" t="s">
        <v>414</v>
      </c>
      <c r="D23" s="109"/>
      <c r="E23" s="109">
        <v>2000</v>
      </c>
    </row>
    <row r="24" spans="2:6" ht="15" customHeight="1" x14ac:dyDescent="0.25">
      <c r="B24" s="142" t="s">
        <v>284</v>
      </c>
      <c r="C24" s="224" t="s">
        <v>374</v>
      </c>
      <c r="D24" s="109"/>
      <c r="E24" s="109">
        <v>4000</v>
      </c>
    </row>
    <row r="25" spans="2:6" ht="15" customHeight="1" x14ac:dyDescent="0.25">
      <c r="B25" s="142" t="s">
        <v>308</v>
      </c>
      <c r="C25" s="224" t="s">
        <v>380</v>
      </c>
      <c r="D25" s="109" t="str">
        <f ca="1">IF(B7="","","Usar 02250215-621")</f>
        <v>Usar 02250215-621</v>
      </c>
      <c r="E25" s="109">
        <v>8000</v>
      </c>
    </row>
    <row r="26" spans="2:6" ht="15" customHeight="1" x14ac:dyDescent="0.25">
      <c r="B26" s="142" t="s">
        <v>286</v>
      </c>
      <c r="C26" s="224" t="s">
        <v>393</v>
      </c>
      <c r="D26" s="109" t="str">
        <f ca="1">IF(B7="","","2X")</f>
        <v>2X</v>
      </c>
      <c r="E26" s="109">
        <v>8000</v>
      </c>
    </row>
    <row r="27" spans="2:6" ht="15" customHeight="1" x14ac:dyDescent="0.25">
      <c r="B27" s="142" t="s">
        <v>287</v>
      </c>
      <c r="C27" s="224" t="s">
        <v>397</v>
      </c>
      <c r="D27" s="109"/>
      <c r="E27" s="109">
        <v>8000</v>
      </c>
    </row>
    <row r="28" spans="2:6" ht="15" customHeight="1" thickBot="1" x14ac:dyDescent="0.3">
      <c r="B28" s="142" t="s">
        <v>288</v>
      </c>
      <c r="C28" s="224" t="s">
        <v>363</v>
      </c>
      <c r="D28" s="109"/>
      <c r="E28" s="109">
        <v>8000</v>
      </c>
    </row>
    <row r="29" spans="2:6" ht="15" customHeight="1" thickBot="1" x14ac:dyDescent="0.3">
      <c r="B29" s="142" t="s">
        <v>290</v>
      </c>
      <c r="C29" s="224" t="s">
        <v>435</v>
      </c>
      <c r="D29" s="143"/>
      <c r="E29" s="110">
        <v>8000</v>
      </c>
    </row>
    <row r="30" spans="2:6" ht="15" customHeight="1" thickBot="1" x14ac:dyDescent="0.3">
      <c r="B30" s="142" t="s">
        <v>292</v>
      </c>
      <c r="C30" s="224" t="s">
        <v>376</v>
      </c>
      <c r="D30" s="144" t="str">
        <f ca="1">IF(B7="","","2X")</f>
        <v>2X</v>
      </c>
      <c r="E30" s="110">
        <v>8000</v>
      </c>
    </row>
    <row r="31" spans="2:6" ht="15" customHeight="1" thickBot="1" x14ac:dyDescent="0.3">
      <c r="B31" s="142" t="s">
        <v>294</v>
      </c>
      <c r="C31" s="224" t="s">
        <v>382</v>
      </c>
      <c r="D31" s="111"/>
      <c r="E31" s="110">
        <v>8000</v>
      </c>
    </row>
    <row r="32" spans="2:6" ht="15" customHeight="1" thickBot="1" x14ac:dyDescent="0.3">
      <c r="B32" s="142" t="s">
        <v>295</v>
      </c>
      <c r="C32" s="224" t="s">
        <v>434</v>
      </c>
      <c r="D32" s="110" t="str">
        <f ca="1">IF(B7="","","195°F - 100 ~135psi")</f>
        <v>195°F - 100 ~135psi</v>
      </c>
      <c r="E32" s="110">
        <v>8000</v>
      </c>
    </row>
    <row r="33" spans="2:6" ht="15" customHeight="1" thickBot="1" x14ac:dyDescent="0.3">
      <c r="B33" s="142" t="s">
        <v>295</v>
      </c>
      <c r="C33" s="224" t="s">
        <v>419</v>
      </c>
      <c r="D33" s="110" t="str">
        <f ca="1">IF(B7="","","210°F - 150~175psi")</f>
        <v>210°F - 150~175psi</v>
      </c>
      <c r="E33" s="110">
        <v>8000</v>
      </c>
    </row>
    <row r="34" spans="2:6" ht="15" customHeight="1" thickBot="1" x14ac:dyDescent="0.3">
      <c r="B34" s="142" t="s">
        <v>296</v>
      </c>
      <c r="C34" s="224" t="s">
        <v>329</v>
      </c>
      <c r="D34" s="110"/>
      <c r="E34" s="110">
        <v>8000</v>
      </c>
    </row>
    <row r="35" spans="2:6" ht="15" customHeight="1" thickBot="1" x14ac:dyDescent="0.3">
      <c r="B35" s="142" t="s">
        <v>297</v>
      </c>
      <c r="C35" s="224" t="s">
        <v>413</v>
      </c>
      <c r="D35" s="110"/>
      <c r="E35" s="110">
        <v>8000</v>
      </c>
    </row>
    <row r="36" spans="2:6" ht="15" customHeight="1" thickBot="1" x14ac:dyDescent="0.3">
      <c r="B36" s="142" t="s">
        <v>303</v>
      </c>
      <c r="C36" s="224" t="s">
        <v>327</v>
      </c>
      <c r="D36" s="112"/>
      <c r="E36" s="112">
        <v>8000</v>
      </c>
    </row>
    <row r="37" spans="2:6" ht="15" customHeight="1" thickBot="1" x14ac:dyDescent="0.3">
      <c r="B37" s="142" t="s">
        <v>189</v>
      </c>
      <c r="C37" s="224" t="s">
        <v>398</v>
      </c>
      <c r="D37" s="112"/>
      <c r="E37" s="112">
        <v>8000</v>
      </c>
    </row>
    <row r="38" spans="2:6" ht="15" customHeight="1" thickBot="1" x14ac:dyDescent="0.25">
      <c r="B38" s="30" t="s">
        <v>446</v>
      </c>
      <c r="C38" s="217" t="s">
        <v>447</v>
      </c>
      <c r="D38" s="32" t="str">
        <f ca="1">IF(B7="","","Capacidade: 19 Lts")</f>
        <v>Capacidade: 19 Lts</v>
      </c>
      <c r="E38" s="113">
        <v>8000</v>
      </c>
    </row>
    <row r="39" spans="2:6" ht="15" customHeight="1" x14ac:dyDescent="0.25">
      <c r="B39" s="141"/>
      <c r="D39" s="11"/>
      <c r="E39" s="12"/>
    </row>
    <row r="40" spans="2:6" ht="15" customHeight="1" thickBot="1" x14ac:dyDescent="0.25">
      <c r="B40" s="253" t="s">
        <v>170</v>
      </c>
      <c r="C40" s="254"/>
      <c r="D40" s="254"/>
      <c r="E40" s="255"/>
    </row>
    <row r="41" spans="2:6" ht="15" customHeight="1" thickBot="1" x14ac:dyDescent="0.25">
      <c r="B41" s="13" t="s">
        <v>164</v>
      </c>
      <c r="C41" s="14" t="s">
        <v>165</v>
      </c>
      <c r="D41" s="14" t="s">
        <v>166</v>
      </c>
      <c r="E41" s="15" t="s">
        <v>167</v>
      </c>
    </row>
    <row r="42" spans="2:6" ht="15" customHeight="1" thickBot="1" x14ac:dyDescent="0.25">
      <c r="B42" s="50" t="s">
        <v>281</v>
      </c>
      <c r="C42" s="225" t="s">
        <v>383</v>
      </c>
      <c r="D42" s="82"/>
      <c r="E42" s="33">
        <v>16000</v>
      </c>
    </row>
    <row r="43" spans="2:6" ht="15" customHeight="1" thickBot="1" x14ac:dyDescent="0.25">
      <c r="B43" s="145" t="s">
        <v>282</v>
      </c>
      <c r="C43" s="222" t="s">
        <v>400</v>
      </c>
      <c r="D43" s="140"/>
      <c r="E43" s="22"/>
    </row>
    <row r="44" spans="2:6" ht="15" customHeight="1" thickBot="1" x14ac:dyDescent="0.25">
      <c r="B44" s="138" t="s">
        <v>293</v>
      </c>
      <c r="C44" s="222" t="s">
        <v>379</v>
      </c>
      <c r="D44" s="26" t="str">
        <f ca="1">IF(B7="","","2x")</f>
        <v>2x</v>
      </c>
      <c r="E44" s="28"/>
    </row>
    <row r="45" spans="2:6" ht="15" customHeight="1" thickBot="1" x14ac:dyDescent="0.25">
      <c r="B45" s="139" t="s">
        <v>289</v>
      </c>
      <c r="C45" s="219" t="s">
        <v>378</v>
      </c>
      <c r="D45" s="37"/>
      <c r="E45" s="36"/>
    </row>
    <row r="46" spans="2:6" ht="15" customHeight="1" x14ac:dyDescent="0.2">
      <c r="B46" s="2"/>
      <c r="C46" s="7"/>
      <c r="D46" s="5"/>
    </row>
    <row r="47" spans="2:6" ht="15" customHeight="1" x14ac:dyDescent="0.2">
      <c r="B47" s="2"/>
      <c r="C47" s="7"/>
      <c r="D47" s="5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E54" s="6"/>
      <c r="F54" s="4"/>
    </row>
    <row r="55" spans="1:6" x14ac:dyDescent="0.2">
      <c r="F55" s="4"/>
    </row>
    <row r="56" spans="1:6" x14ac:dyDescent="0.2">
      <c r="F56" s="4"/>
    </row>
    <row r="57" spans="1:6" x14ac:dyDescent="0.2">
      <c r="A57" s="4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A94" s="1"/>
      <c r="B94" s="1"/>
      <c r="D94" s="1"/>
      <c r="F94" s="1"/>
    </row>
  </sheetData>
  <sheetProtection algorithmName="SHA-512" hashValue="ntzSRLygSOxlx9Y/GxGXq0gh7ik/qDBBkHNOkspq34C2Kz5aRaU9bVuAh4zv5W5WW58X6eMewMgquy3np/Dzcw==" saltValue="XDMLf2fYBMxmHQfqfrKf8w==" spinCount="100000" sheet="1" objects="1" scenarios="1" insertHyperlinks="0"/>
  <mergeCells count="4">
    <mergeCell ref="B40:E40"/>
    <mergeCell ref="E2:E4"/>
    <mergeCell ref="B13:E13"/>
    <mergeCell ref="B20:E20"/>
  </mergeCells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5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F94"/>
  <sheetViews>
    <sheetView showGridLines="0" showZeros="0" zoomScaleNormal="100" workbookViewId="0">
      <selection activeCell="C9" sqref="C9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23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277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279</v>
      </c>
      <c r="C15" s="216" t="s">
        <v>431</v>
      </c>
      <c r="D15" s="21" t="str">
        <f ca="1">IF(B7="","","2X")</f>
        <v>2X</v>
      </c>
      <c r="E15" s="21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25">
      <c r="B17" s="23" t="s">
        <v>252</v>
      </c>
      <c r="C17" s="220" t="s">
        <v>436</v>
      </c>
      <c r="D17" s="28" t="str">
        <f ca="1">IF(B7="","","2X")</f>
        <v>2X</v>
      </c>
      <c r="E17" s="28"/>
      <c r="F17" s="4"/>
    </row>
    <row r="18" spans="2:6" ht="15" customHeight="1" thickBot="1" x14ac:dyDescent="0.25">
      <c r="B18" s="34" t="s">
        <v>300</v>
      </c>
      <c r="C18" s="217" t="s">
        <v>416</v>
      </c>
      <c r="D18" s="36" t="str">
        <f ca="1">IF(B7="","","* water cooled")</f>
        <v>* water cooled</v>
      </c>
      <c r="E18" s="36"/>
    </row>
    <row r="19" spans="2:6" ht="15" customHeight="1" x14ac:dyDescent="0.2">
      <c r="B19" s="2"/>
      <c r="C19" s="7"/>
      <c r="D19" s="5"/>
      <c r="E19" s="6"/>
    </row>
    <row r="20" spans="2:6" ht="15" customHeight="1" thickBot="1" x14ac:dyDescent="0.25">
      <c r="B20" s="253" t="s">
        <v>169</v>
      </c>
      <c r="C20" s="254"/>
      <c r="D20" s="254"/>
      <c r="E20" s="255"/>
    </row>
    <row r="21" spans="2:6" ht="15" customHeight="1" thickBot="1" x14ac:dyDescent="0.25">
      <c r="B21" s="13" t="s">
        <v>164</v>
      </c>
      <c r="C21" s="14" t="s">
        <v>165</v>
      </c>
      <c r="D21" s="14" t="s">
        <v>166</v>
      </c>
      <c r="E21" s="15" t="s">
        <v>167</v>
      </c>
    </row>
    <row r="22" spans="2:6" ht="15" customHeight="1" x14ac:dyDescent="0.2">
      <c r="B22" s="138" t="s">
        <v>283</v>
      </c>
      <c r="C22" s="225" t="s">
        <v>385</v>
      </c>
      <c r="D22" s="18"/>
      <c r="E22" s="18">
        <v>2000</v>
      </c>
    </row>
    <row r="23" spans="2:6" ht="15" customHeight="1" x14ac:dyDescent="0.2">
      <c r="B23" s="138" t="s">
        <v>284</v>
      </c>
      <c r="C23" s="222" t="s">
        <v>386</v>
      </c>
      <c r="D23" s="20"/>
      <c r="E23" s="20">
        <v>4000</v>
      </c>
    </row>
    <row r="24" spans="2:6" ht="15" customHeight="1" x14ac:dyDescent="0.2">
      <c r="B24" s="138" t="s">
        <v>307</v>
      </c>
      <c r="C24" s="222" t="s">
        <v>380</v>
      </c>
      <c r="D24" s="20" t="str">
        <f ca="1">IF(B7="","","Usar 02250215-621-2")</f>
        <v>Usar 02250215-621-2</v>
      </c>
      <c r="E24" s="20">
        <v>8000</v>
      </c>
    </row>
    <row r="25" spans="2:6" ht="15" customHeight="1" x14ac:dyDescent="0.2">
      <c r="B25" s="138" t="s">
        <v>286</v>
      </c>
      <c r="C25" s="222" t="s">
        <v>393</v>
      </c>
      <c r="D25" s="20"/>
      <c r="E25" s="20">
        <v>8000</v>
      </c>
    </row>
    <row r="26" spans="2:6" ht="15" customHeight="1" x14ac:dyDescent="0.2">
      <c r="B26" s="138" t="s">
        <v>287</v>
      </c>
      <c r="C26" s="222" t="s">
        <v>397</v>
      </c>
      <c r="D26" s="20"/>
      <c r="E26" s="20">
        <v>8000</v>
      </c>
    </row>
    <row r="27" spans="2:6" ht="15" customHeight="1" thickBot="1" x14ac:dyDescent="0.25">
      <c r="B27" s="138" t="s">
        <v>288</v>
      </c>
      <c r="C27" s="222" t="s">
        <v>363</v>
      </c>
      <c r="D27" s="20"/>
      <c r="E27" s="20">
        <v>8000</v>
      </c>
    </row>
    <row r="28" spans="2:6" ht="15" customHeight="1" thickBot="1" x14ac:dyDescent="0.25">
      <c r="B28" s="138" t="s">
        <v>290</v>
      </c>
      <c r="C28" s="222" t="s">
        <v>412</v>
      </c>
      <c r="D28" s="140"/>
      <c r="E28" s="26">
        <v>8000</v>
      </c>
    </row>
    <row r="29" spans="2:6" ht="15" customHeight="1" thickBot="1" x14ac:dyDescent="0.25">
      <c r="B29" s="138" t="s">
        <v>306</v>
      </c>
      <c r="C29" s="222" t="s">
        <v>327</v>
      </c>
      <c r="D29" s="140"/>
      <c r="E29" s="26">
        <v>8000</v>
      </c>
    </row>
    <row r="30" spans="2:6" ht="15" customHeight="1" thickBot="1" x14ac:dyDescent="0.25">
      <c r="B30" s="138" t="s">
        <v>292</v>
      </c>
      <c r="C30" s="222" t="s">
        <v>376</v>
      </c>
      <c r="D30" s="26"/>
      <c r="E30" s="26">
        <v>8000</v>
      </c>
    </row>
    <row r="31" spans="2:6" ht="15" customHeight="1" thickBot="1" x14ac:dyDescent="0.25">
      <c r="B31" s="138" t="s">
        <v>294</v>
      </c>
      <c r="C31" s="222" t="s">
        <v>322</v>
      </c>
      <c r="D31" s="26"/>
      <c r="E31" s="26">
        <v>8000</v>
      </c>
    </row>
    <row r="32" spans="2:6" ht="15" customHeight="1" thickBot="1" x14ac:dyDescent="0.25">
      <c r="B32" s="138" t="s">
        <v>295</v>
      </c>
      <c r="C32" s="222" t="s">
        <v>387</v>
      </c>
      <c r="D32" s="26" t="str">
        <f ca="1">IF(B7="","","100 a 135psi - 185°F")</f>
        <v>100 a 135psi - 185°F</v>
      </c>
      <c r="E32" s="26">
        <v>8000</v>
      </c>
    </row>
    <row r="33" spans="2:6" ht="15" customHeight="1" thickBot="1" x14ac:dyDescent="0.25">
      <c r="B33" s="138" t="s">
        <v>295</v>
      </c>
      <c r="C33" s="222" t="s">
        <v>419</v>
      </c>
      <c r="D33" s="45" t="str">
        <f ca="1">IF(B7="","","150 a 175 psi - 195°F")</f>
        <v>150 a 175 psi - 195°F</v>
      </c>
      <c r="E33" s="26">
        <v>8000</v>
      </c>
    </row>
    <row r="34" spans="2:6" ht="15" customHeight="1" thickBot="1" x14ac:dyDescent="0.25">
      <c r="B34" s="138" t="s">
        <v>296</v>
      </c>
      <c r="C34" s="222" t="s">
        <v>329</v>
      </c>
      <c r="D34" s="26"/>
      <c r="E34" s="26">
        <v>8000</v>
      </c>
    </row>
    <row r="35" spans="2:6" ht="15" customHeight="1" thickBot="1" x14ac:dyDescent="0.25">
      <c r="B35" s="138" t="s">
        <v>297</v>
      </c>
      <c r="C35" s="222" t="s">
        <v>413</v>
      </c>
      <c r="D35" s="41"/>
      <c r="E35" s="41">
        <v>8000</v>
      </c>
    </row>
    <row r="36" spans="2:6" ht="15" customHeight="1" thickBot="1" x14ac:dyDescent="0.25">
      <c r="B36" s="138" t="s">
        <v>189</v>
      </c>
      <c r="C36" s="222" t="s">
        <v>398</v>
      </c>
      <c r="D36" s="41"/>
      <c r="E36" s="41">
        <v>8000</v>
      </c>
    </row>
    <row r="37" spans="2:6" ht="15" customHeight="1" thickBot="1" x14ac:dyDescent="0.25">
      <c r="B37" s="30" t="s">
        <v>446</v>
      </c>
      <c r="C37" s="217" t="s">
        <v>447</v>
      </c>
      <c r="D37" s="32" t="str">
        <f ca="1">IF(B7="","","Capacidade: 19 Lts")</f>
        <v>Capacidade: 19 Lts</v>
      </c>
      <c r="E37" s="32">
        <v>8000</v>
      </c>
    </row>
    <row r="38" spans="2:6" ht="15" customHeight="1" x14ac:dyDescent="0.25">
      <c r="B38" s="141"/>
      <c r="D38" s="11"/>
      <c r="E38" s="12"/>
    </row>
    <row r="39" spans="2:6" ht="15" customHeight="1" thickBot="1" x14ac:dyDescent="0.25">
      <c r="B39" s="253" t="s">
        <v>170</v>
      </c>
      <c r="C39" s="254"/>
      <c r="D39" s="254"/>
      <c r="E39" s="255"/>
    </row>
    <row r="40" spans="2:6" ht="15" customHeight="1" thickBot="1" x14ac:dyDescent="0.25">
      <c r="B40" s="13" t="s">
        <v>164</v>
      </c>
      <c r="C40" s="14" t="s">
        <v>165</v>
      </c>
      <c r="D40" s="14" t="s">
        <v>166</v>
      </c>
      <c r="E40" s="15" t="s">
        <v>167</v>
      </c>
    </row>
    <row r="41" spans="2:6" ht="15" customHeight="1" thickBot="1" x14ac:dyDescent="0.25">
      <c r="B41" s="138" t="s">
        <v>293</v>
      </c>
      <c r="C41" s="225" t="s">
        <v>379</v>
      </c>
      <c r="D41" s="82" t="str">
        <f ca="1">IF(B7="","","2X")</f>
        <v>2X</v>
      </c>
      <c r="E41" s="33"/>
    </row>
    <row r="42" spans="2:6" ht="15" customHeight="1" thickBot="1" x14ac:dyDescent="0.25">
      <c r="B42" s="138" t="s">
        <v>305</v>
      </c>
      <c r="C42" s="222" t="s">
        <v>383</v>
      </c>
      <c r="D42" s="26"/>
      <c r="E42" s="28">
        <v>16000</v>
      </c>
    </row>
    <row r="43" spans="2:6" ht="15" customHeight="1" thickBot="1" x14ac:dyDescent="0.25">
      <c r="B43" s="138" t="s">
        <v>289</v>
      </c>
      <c r="C43" s="222" t="s">
        <v>378</v>
      </c>
      <c r="D43" s="26"/>
      <c r="E43" s="28"/>
    </row>
    <row r="44" spans="2:6" ht="15" customHeight="1" thickBot="1" x14ac:dyDescent="0.25">
      <c r="B44" s="139" t="s">
        <v>282</v>
      </c>
      <c r="C44" s="219" t="s">
        <v>411</v>
      </c>
      <c r="D44" s="37"/>
      <c r="E44" s="36"/>
    </row>
    <row r="45" spans="2:6" ht="15" customHeight="1" x14ac:dyDescent="0.2">
      <c r="B45" s="2"/>
      <c r="C45" s="7"/>
      <c r="D45" s="5"/>
    </row>
    <row r="46" spans="2:6" ht="15" customHeight="1" x14ac:dyDescent="0.2">
      <c r="B46" s="2"/>
      <c r="C46" s="7"/>
      <c r="D46" s="5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E53" s="6"/>
      <c r="F53" s="4"/>
    </row>
    <row r="54" spans="1:6" x14ac:dyDescent="0.2">
      <c r="F54" s="4"/>
    </row>
    <row r="55" spans="1:6" x14ac:dyDescent="0.2">
      <c r="F55" s="4"/>
    </row>
    <row r="56" spans="1:6" x14ac:dyDescent="0.2">
      <c r="F56" s="4"/>
    </row>
    <row r="57" spans="1:6" x14ac:dyDescent="0.2">
      <c r="A57" s="4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A94" s="1"/>
      <c r="B94" s="1"/>
      <c r="D94" s="1"/>
      <c r="F94" s="1"/>
    </row>
  </sheetData>
  <sheetProtection algorithmName="SHA-512" hashValue="DlJQsKg9DWi66WNRiv45zDqJDAVWR/wH3xX/Jw3N5IekswYbCf6+4HjtcGCHsba6AMVr8i5e6SZyKJXdzBCC3A==" saltValue="y+LWcvAufE/2ONQgqDBwYQ==" spinCount="100000" sheet="1" objects="1" scenarios="1" insertHyperlinks="0"/>
  <mergeCells count="4">
    <mergeCell ref="B39:E39"/>
    <mergeCell ref="E2:E4"/>
    <mergeCell ref="B13:E13"/>
    <mergeCell ref="B20:E20"/>
  </mergeCells>
  <printOptions horizontalCentered="1"/>
  <pageMargins left="0" right="0" top="0.78740157480314965" bottom="0.78740157480314965" header="0.31496062992125984" footer="0.31496062992125984"/>
  <pageSetup paperSize="9" scale="85" orientation="portrait" verticalDpi="300" r:id="rId1"/>
  <rowBreaks count="1" manualBreakCount="1">
    <brk id="44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F94"/>
  <sheetViews>
    <sheetView showGridLines="0" showZeros="0" zoomScaleNormal="100" zoomScaleSheetLayoutView="85" workbookViewId="0">
      <selection activeCell="C28" sqref="C2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61">
        <v>24</v>
      </c>
    </row>
    <row r="3" spans="2:6" x14ac:dyDescent="0.2">
      <c r="B3" s="3"/>
      <c r="D3" s="5"/>
      <c r="E3" s="262"/>
    </row>
    <row r="4" spans="2:6" ht="13.5" thickBot="1" x14ac:dyDescent="0.25">
      <c r="B4" s="3"/>
      <c r="D4" s="5"/>
      <c r="E4" s="263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278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279</v>
      </c>
      <c r="C15" s="216" t="s">
        <v>431</v>
      </c>
      <c r="D15" s="21"/>
      <c r="E15" s="21"/>
      <c r="F15" s="4"/>
    </row>
    <row r="16" spans="2:6" ht="15" customHeight="1" thickBot="1" x14ac:dyDescent="0.3">
      <c r="B16" s="96" t="s">
        <v>451</v>
      </c>
      <c r="C16" s="229" t="s">
        <v>454</v>
      </c>
      <c r="D16" s="56"/>
      <c r="E16" s="56"/>
      <c r="F16" s="4"/>
    </row>
    <row r="17" spans="2:6" ht="15" customHeight="1" thickBot="1" x14ac:dyDescent="0.25">
      <c r="B17" s="23" t="s">
        <v>252</v>
      </c>
      <c r="C17" s="220" t="s">
        <v>436</v>
      </c>
      <c r="D17" s="28" t="str">
        <f ca="1">IF(B7="","","2X")</f>
        <v>2X</v>
      </c>
      <c r="E17" s="28"/>
      <c r="F17" s="4"/>
    </row>
    <row r="18" spans="2:6" ht="15" customHeight="1" thickBot="1" x14ac:dyDescent="0.25">
      <c r="B18" s="34" t="s">
        <v>300</v>
      </c>
      <c r="C18" s="217" t="s">
        <v>416</v>
      </c>
      <c r="D18" s="36" t="str">
        <f ca="1">IF(B7="","","* water cooled")</f>
        <v>* water cooled</v>
      </c>
      <c r="E18" s="36"/>
    </row>
    <row r="19" spans="2:6" ht="15" customHeight="1" x14ac:dyDescent="0.2">
      <c r="B19" s="2"/>
      <c r="C19" s="7"/>
      <c r="D19" s="5"/>
      <c r="E19" s="6"/>
    </row>
    <row r="20" spans="2:6" ht="15" customHeight="1" thickBot="1" x14ac:dyDescent="0.25">
      <c r="B20" s="253" t="s">
        <v>169</v>
      </c>
      <c r="C20" s="254"/>
      <c r="D20" s="254"/>
      <c r="E20" s="255"/>
    </row>
    <row r="21" spans="2:6" ht="15" customHeight="1" thickBot="1" x14ac:dyDescent="0.25">
      <c r="B21" s="13" t="s">
        <v>164</v>
      </c>
      <c r="C21" s="14" t="s">
        <v>165</v>
      </c>
      <c r="D21" s="14" t="s">
        <v>166</v>
      </c>
      <c r="E21" s="15" t="s">
        <v>167</v>
      </c>
    </row>
    <row r="22" spans="2:6" ht="15" customHeight="1" x14ac:dyDescent="0.2">
      <c r="B22" s="138" t="s">
        <v>283</v>
      </c>
      <c r="C22" s="225" t="s">
        <v>385</v>
      </c>
      <c r="D22" s="18"/>
      <c r="E22" s="18">
        <v>2000</v>
      </c>
    </row>
    <row r="23" spans="2:6" ht="15" customHeight="1" x14ac:dyDescent="0.2">
      <c r="B23" s="138" t="s">
        <v>284</v>
      </c>
      <c r="C23" s="222" t="s">
        <v>386</v>
      </c>
      <c r="D23" s="20"/>
      <c r="E23" s="20">
        <v>4000</v>
      </c>
    </row>
    <row r="24" spans="2:6" ht="15" customHeight="1" x14ac:dyDescent="0.2">
      <c r="B24" s="138" t="s">
        <v>307</v>
      </c>
      <c r="C24" s="222" t="s">
        <v>380</v>
      </c>
      <c r="D24" s="20" t="str">
        <f ca="1">IF(B7="","","Usar 02250215-621-2")</f>
        <v>Usar 02250215-621-2</v>
      </c>
      <c r="E24" s="20">
        <v>8000</v>
      </c>
    </row>
    <row r="25" spans="2:6" ht="15" customHeight="1" x14ac:dyDescent="0.2">
      <c r="B25" s="138" t="s">
        <v>286</v>
      </c>
      <c r="C25" s="222" t="s">
        <v>393</v>
      </c>
      <c r="D25" s="20"/>
      <c r="E25" s="20">
        <v>8000</v>
      </c>
    </row>
    <row r="26" spans="2:6" ht="15" customHeight="1" x14ac:dyDescent="0.2">
      <c r="B26" s="138" t="s">
        <v>287</v>
      </c>
      <c r="C26" s="222" t="s">
        <v>437</v>
      </c>
      <c r="D26" s="20"/>
      <c r="E26" s="20">
        <v>8000</v>
      </c>
    </row>
    <row r="27" spans="2:6" ht="15" customHeight="1" thickBot="1" x14ac:dyDescent="0.25">
      <c r="B27" s="138" t="s">
        <v>288</v>
      </c>
      <c r="C27" s="222" t="s">
        <v>363</v>
      </c>
      <c r="D27" s="20"/>
      <c r="E27" s="20">
        <v>8000</v>
      </c>
    </row>
    <row r="28" spans="2:6" ht="15" customHeight="1" thickBot="1" x14ac:dyDescent="0.25">
      <c r="B28" s="138" t="s">
        <v>290</v>
      </c>
      <c r="C28" s="222" t="s">
        <v>412</v>
      </c>
      <c r="D28" s="140"/>
      <c r="E28" s="26">
        <v>8000</v>
      </c>
    </row>
    <row r="29" spans="2:6" ht="15" customHeight="1" thickBot="1" x14ac:dyDescent="0.25">
      <c r="B29" s="138" t="s">
        <v>306</v>
      </c>
      <c r="C29" s="222" t="s">
        <v>327</v>
      </c>
      <c r="D29" s="140"/>
      <c r="E29" s="26">
        <v>8000</v>
      </c>
    </row>
    <row r="30" spans="2:6" ht="15" customHeight="1" thickBot="1" x14ac:dyDescent="0.25">
      <c r="B30" s="138" t="s">
        <v>292</v>
      </c>
      <c r="C30" s="222" t="s">
        <v>376</v>
      </c>
      <c r="D30" s="26"/>
      <c r="E30" s="26">
        <v>8000</v>
      </c>
    </row>
    <row r="31" spans="2:6" ht="15" customHeight="1" thickBot="1" x14ac:dyDescent="0.25">
      <c r="B31" s="138" t="s">
        <v>294</v>
      </c>
      <c r="C31" s="222" t="s">
        <v>322</v>
      </c>
      <c r="D31" s="26"/>
      <c r="E31" s="26">
        <v>8000</v>
      </c>
    </row>
    <row r="32" spans="2:6" ht="15" customHeight="1" thickBot="1" x14ac:dyDescent="0.25">
      <c r="B32" s="138" t="s">
        <v>295</v>
      </c>
      <c r="C32" s="222" t="s">
        <v>387</v>
      </c>
      <c r="D32" s="26" t="str">
        <f ca="1">IF(B7="","","100 a 135psi - 185°F")</f>
        <v>100 a 135psi - 185°F</v>
      </c>
      <c r="E32" s="26">
        <v>8000</v>
      </c>
    </row>
    <row r="33" spans="2:6" ht="15" customHeight="1" thickBot="1" x14ac:dyDescent="0.25">
      <c r="B33" s="138" t="s">
        <v>295</v>
      </c>
      <c r="C33" s="222" t="s">
        <v>419</v>
      </c>
      <c r="D33" s="45" t="str">
        <f ca="1">IF(B7="","","150 a 175 psi - 195°F")</f>
        <v>150 a 175 psi - 195°F</v>
      </c>
      <c r="E33" s="26">
        <v>8000</v>
      </c>
    </row>
    <row r="34" spans="2:6" ht="15" customHeight="1" thickBot="1" x14ac:dyDescent="0.25">
      <c r="B34" s="138" t="s">
        <v>296</v>
      </c>
      <c r="C34" s="222" t="s">
        <v>329</v>
      </c>
      <c r="D34" s="26"/>
      <c r="E34" s="26">
        <v>8000</v>
      </c>
    </row>
    <row r="35" spans="2:6" ht="15" customHeight="1" thickBot="1" x14ac:dyDescent="0.25">
      <c r="B35" s="138" t="s">
        <v>297</v>
      </c>
      <c r="C35" s="222" t="s">
        <v>413</v>
      </c>
      <c r="D35" s="41"/>
      <c r="E35" s="41">
        <v>8000</v>
      </c>
    </row>
    <row r="36" spans="2:6" ht="15" customHeight="1" thickBot="1" x14ac:dyDescent="0.25">
      <c r="B36" s="138" t="s">
        <v>189</v>
      </c>
      <c r="C36" s="222" t="s">
        <v>398</v>
      </c>
      <c r="D36" s="41"/>
      <c r="E36" s="41">
        <v>8000</v>
      </c>
    </row>
    <row r="37" spans="2:6" ht="15" customHeight="1" thickBot="1" x14ac:dyDescent="0.25">
      <c r="B37" s="30" t="s">
        <v>446</v>
      </c>
      <c r="C37" s="217" t="s">
        <v>447</v>
      </c>
      <c r="D37" s="32" t="str">
        <f ca="1">IF(B7="","","Capacidade: 19 Lts")</f>
        <v>Capacidade: 19 Lts</v>
      </c>
      <c r="E37" s="32">
        <v>8000</v>
      </c>
    </row>
    <row r="38" spans="2:6" ht="15" customHeight="1" x14ac:dyDescent="0.25">
      <c r="B38" s="141"/>
      <c r="D38" s="11"/>
      <c r="E38" s="12"/>
    </row>
    <row r="39" spans="2:6" ht="15" customHeight="1" thickBot="1" x14ac:dyDescent="0.25">
      <c r="B39" s="253" t="s">
        <v>170</v>
      </c>
      <c r="C39" s="254"/>
      <c r="D39" s="254"/>
      <c r="E39" s="255"/>
    </row>
    <row r="40" spans="2:6" ht="15" customHeight="1" thickBot="1" x14ac:dyDescent="0.25">
      <c r="B40" s="13" t="s">
        <v>164</v>
      </c>
      <c r="C40" s="14" t="s">
        <v>165</v>
      </c>
      <c r="D40" s="14" t="s">
        <v>166</v>
      </c>
      <c r="E40" s="15" t="s">
        <v>167</v>
      </c>
    </row>
    <row r="41" spans="2:6" ht="15" customHeight="1" thickBot="1" x14ac:dyDescent="0.25">
      <c r="B41" s="138" t="s">
        <v>293</v>
      </c>
      <c r="C41" s="225" t="s">
        <v>379</v>
      </c>
      <c r="D41" s="82" t="str">
        <f ca="1">IF(B7="","","2X")</f>
        <v>2X</v>
      </c>
      <c r="E41" s="33"/>
    </row>
    <row r="42" spans="2:6" ht="15" customHeight="1" thickBot="1" x14ac:dyDescent="0.25">
      <c r="B42" s="138" t="s">
        <v>305</v>
      </c>
      <c r="C42" s="222" t="s">
        <v>383</v>
      </c>
      <c r="D42" s="26"/>
      <c r="E42" s="28">
        <v>16000</v>
      </c>
    </row>
    <row r="43" spans="2:6" ht="15" customHeight="1" thickBot="1" x14ac:dyDescent="0.25">
      <c r="B43" s="138" t="s">
        <v>289</v>
      </c>
      <c r="C43" s="222" t="s">
        <v>378</v>
      </c>
      <c r="D43" s="26"/>
      <c r="E43" s="28"/>
    </row>
    <row r="44" spans="2:6" ht="15" customHeight="1" thickBot="1" x14ac:dyDescent="0.25">
      <c r="B44" s="139" t="s">
        <v>282</v>
      </c>
      <c r="C44" s="219" t="s">
        <v>411</v>
      </c>
      <c r="D44" s="37"/>
      <c r="E44" s="36"/>
    </row>
    <row r="45" spans="2:6" ht="15" customHeight="1" x14ac:dyDescent="0.2">
      <c r="B45" s="2"/>
      <c r="C45" s="7"/>
      <c r="D45" s="5"/>
    </row>
    <row r="46" spans="2:6" ht="15" customHeight="1" x14ac:dyDescent="0.2">
      <c r="B46" s="2"/>
      <c r="C46" s="7"/>
      <c r="D46" s="5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ht="15" customHeight="1" x14ac:dyDescent="0.2">
      <c r="B51" s="2"/>
      <c r="C51" s="7"/>
      <c r="D51" s="5"/>
      <c r="E51" s="6"/>
      <c r="F51" s="4"/>
    </row>
    <row r="52" spans="1:6" ht="15" customHeight="1" x14ac:dyDescent="0.2">
      <c r="B52" s="2"/>
      <c r="C52" s="7"/>
      <c r="D52" s="5"/>
      <c r="E52" s="6"/>
      <c r="F52" s="4"/>
    </row>
    <row r="53" spans="1:6" x14ac:dyDescent="0.2">
      <c r="E53" s="6"/>
      <c r="F53" s="4"/>
    </row>
    <row r="54" spans="1:6" x14ac:dyDescent="0.2">
      <c r="F54" s="4"/>
    </row>
    <row r="55" spans="1:6" x14ac:dyDescent="0.2">
      <c r="F55" s="4"/>
    </row>
    <row r="56" spans="1:6" x14ac:dyDescent="0.2">
      <c r="F56" s="4"/>
    </row>
    <row r="57" spans="1:6" x14ac:dyDescent="0.2">
      <c r="A57" s="4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A94" s="1"/>
      <c r="B94" s="1"/>
      <c r="D94" s="1"/>
      <c r="F94" s="1"/>
    </row>
  </sheetData>
  <sheetProtection algorithmName="SHA-512" hashValue="NjLHo1eL7NSxZbtP1FvZoveJENJSmRm9bga4boIl0+G4zY3/bbZRKS1n5ygKMSC8YC+rB3mmqS+OljiE94X/fw==" saltValue="oGStmyCh0kloNqaHACYK1g==" spinCount="100000" sheet="1" objects="1" scenarios="1" insertHyperlinks="0"/>
  <mergeCells count="4">
    <mergeCell ref="B39:E39"/>
    <mergeCell ref="B20:E20"/>
    <mergeCell ref="E2:E4"/>
    <mergeCell ref="B13:E13"/>
  </mergeCells>
  <printOptions horizontalCentered="1"/>
  <pageMargins left="0" right="0" top="0.78740157480314965" bottom="0.78740157480314965" header="0.31496062992125984" footer="0.31496062992125984"/>
  <pageSetup paperSize="9" scale="85" orientation="portrait" verticalDpi="300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B1:F94"/>
  <sheetViews>
    <sheetView showGridLines="0" showZeros="0" zoomScaleNormal="100" workbookViewId="0">
      <selection activeCell="B26" sqref="B26:E26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2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200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183</v>
      </c>
      <c r="C15" s="216" t="s">
        <v>309</v>
      </c>
      <c r="D15" s="22" t="str">
        <f ca="1">IF(B7="","","2X")</f>
        <v>2X</v>
      </c>
      <c r="E15" s="21"/>
      <c r="F15" s="4"/>
    </row>
    <row r="16" spans="2:6" ht="15" customHeight="1" thickBot="1" x14ac:dyDescent="0.25">
      <c r="B16" s="29" t="s">
        <v>449</v>
      </c>
      <c r="C16" s="220" t="s">
        <v>452</v>
      </c>
      <c r="D16" s="26"/>
      <c r="E16" s="25"/>
    </row>
    <row r="17" spans="2:6" ht="15" customHeight="1" thickBot="1" x14ac:dyDescent="0.25">
      <c r="B17" s="24" t="s">
        <v>184</v>
      </c>
      <c r="C17" s="220" t="s">
        <v>310</v>
      </c>
      <c r="D17" s="26"/>
      <c r="E17" s="25"/>
    </row>
    <row r="18" spans="2:6" ht="15" customHeight="1" thickBot="1" x14ac:dyDescent="0.25">
      <c r="B18" s="24" t="s">
        <v>185</v>
      </c>
      <c r="C18" s="220" t="s">
        <v>311</v>
      </c>
      <c r="D18" s="26"/>
      <c r="E18" s="25"/>
    </row>
    <row r="19" spans="2:6" ht="15" customHeight="1" thickBot="1" x14ac:dyDescent="0.25">
      <c r="B19" s="24" t="s">
        <v>186</v>
      </c>
      <c r="C19" s="220" t="s">
        <v>312</v>
      </c>
      <c r="D19" s="26"/>
      <c r="E19" s="25"/>
    </row>
    <row r="20" spans="2:6" ht="15" customHeight="1" thickBot="1" x14ac:dyDescent="0.25">
      <c r="B20" s="24" t="s">
        <v>187</v>
      </c>
      <c r="C20" s="220" t="s">
        <v>313</v>
      </c>
      <c r="D20" s="26"/>
      <c r="E20" s="25"/>
    </row>
    <row r="21" spans="2:6" ht="15" customHeight="1" thickBot="1" x14ac:dyDescent="0.25">
      <c r="B21" s="24" t="s">
        <v>196</v>
      </c>
      <c r="C21" s="220" t="s">
        <v>314</v>
      </c>
      <c r="D21" s="26"/>
      <c r="E21" s="25"/>
    </row>
    <row r="22" spans="2:6" ht="15" customHeight="1" thickBot="1" x14ac:dyDescent="0.25">
      <c r="B22" s="23" t="s">
        <v>177</v>
      </c>
      <c r="C22" s="220" t="s">
        <v>315</v>
      </c>
      <c r="D22" s="26"/>
      <c r="E22" s="26"/>
    </row>
    <row r="23" spans="2:6" ht="15" customHeight="1" thickBot="1" x14ac:dyDescent="0.25">
      <c r="B23" s="23" t="s">
        <v>272</v>
      </c>
      <c r="C23" s="220" t="s">
        <v>388</v>
      </c>
      <c r="D23" s="26"/>
      <c r="E23" s="26"/>
    </row>
    <row r="24" spans="2:6" ht="15" customHeight="1" thickBot="1" x14ac:dyDescent="0.25">
      <c r="B24" s="34" t="s">
        <v>178</v>
      </c>
      <c r="C24" s="221" t="s">
        <v>316</v>
      </c>
      <c r="D24" s="36"/>
      <c r="E24" s="37"/>
    </row>
    <row r="25" spans="2:6" ht="15" customHeight="1" x14ac:dyDescent="0.2">
      <c r="B25" s="2"/>
      <c r="C25" s="7"/>
      <c r="D25" s="5"/>
      <c r="E25" s="6"/>
    </row>
    <row r="26" spans="2:6" ht="15" customHeight="1" thickBot="1" x14ac:dyDescent="0.25">
      <c r="B26" s="253" t="s">
        <v>169</v>
      </c>
      <c r="C26" s="254"/>
      <c r="D26" s="254"/>
      <c r="E26" s="255"/>
      <c r="F26" s="95"/>
    </row>
    <row r="27" spans="2:6" ht="15" customHeight="1" thickBot="1" x14ac:dyDescent="0.25">
      <c r="B27" s="13" t="s">
        <v>164</v>
      </c>
      <c r="C27" s="14" t="s">
        <v>165</v>
      </c>
      <c r="D27" s="14" t="s">
        <v>166</v>
      </c>
      <c r="E27" s="15" t="s">
        <v>167</v>
      </c>
      <c r="F27" s="95"/>
    </row>
    <row r="28" spans="2:6" ht="15" customHeight="1" x14ac:dyDescent="0.2">
      <c r="B28" s="43" t="s">
        <v>199</v>
      </c>
      <c r="C28" s="222" t="s">
        <v>389</v>
      </c>
      <c r="D28" s="18"/>
      <c r="E28" s="18">
        <v>2000</v>
      </c>
    </row>
    <row r="29" spans="2:6" ht="15" customHeight="1" x14ac:dyDescent="0.2">
      <c r="B29" s="117" t="s">
        <v>197</v>
      </c>
      <c r="C29" s="222" t="s">
        <v>317</v>
      </c>
      <c r="D29" s="19"/>
      <c r="E29" s="20">
        <v>2000</v>
      </c>
    </row>
    <row r="30" spans="2:6" ht="15" customHeight="1" thickBot="1" x14ac:dyDescent="0.25">
      <c r="B30" s="44" t="s">
        <v>198</v>
      </c>
      <c r="C30" s="222" t="s">
        <v>318</v>
      </c>
      <c r="D30" s="19"/>
      <c r="E30" s="22">
        <v>2000</v>
      </c>
    </row>
    <row r="31" spans="2:6" ht="15" customHeight="1" thickBot="1" x14ac:dyDescent="0.25">
      <c r="B31" s="23" t="s">
        <v>173</v>
      </c>
      <c r="C31" s="222" t="s">
        <v>319</v>
      </c>
      <c r="D31" s="21"/>
      <c r="E31" s="22">
        <v>4000</v>
      </c>
    </row>
    <row r="32" spans="2:6" ht="15" customHeight="1" thickBot="1" x14ac:dyDescent="0.25">
      <c r="B32" s="23" t="s">
        <v>174</v>
      </c>
      <c r="C32" s="222" t="s">
        <v>320</v>
      </c>
      <c r="D32" s="25"/>
      <c r="E32" s="26">
        <v>8000</v>
      </c>
    </row>
    <row r="33" spans="2:6" ht="15" customHeight="1" thickBot="1" x14ac:dyDescent="0.25">
      <c r="B33" s="23" t="s">
        <v>175</v>
      </c>
      <c r="C33" s="222" t="s">
        <v>321</v>
      </c>
      <c r="D33" s="25"/>
      <c r="E33" s="26">
        <v>8000</v>
      </c>
    </row>
    <row r="34" spans="2:6" ht="15" customHeight="1" x14ac:dyDescent="0.2">
      <c r="B34" s="74" t="s">
        <v>176</v>
      </c>
      <c r="C34" s="222" t="s">
        <v>390</v>
      </c>
      <c r="D34" s="28"/>
      <c r="E34" s="41">
        <v>8000</v>
      </c>
    </row>
    <row r="35" spans="2:6" ht="15" customHeight="1" thickBot="1" x14ac:dyDescent="0.25">
      <c r="B35" s="44" t="s">
        <v>179</v>
      </c>
      <c r="C35" s="222" t="s">
        <v>322</v>
      </c>
      <c r="D35" s="21"/>
      <c r="E35" s="22">
        <v>8000</v>
      </c>
    </row>
    <row r="36" spans="2:6" ht="15" customHeight="1" thickBot="1" x14ac:dyDescent="0.25">
      <c r="B36" s="23" t="s">
        <v>180</v>
      </c>
      <c r="C36" s="222" t="s">
        <v>391</v>
      </c>
      <c r="D36" s="25"/>
      <c r="E36" s="26">
        <v>8000</v>
      </c>
    </row>
    <row r="37" spans="2:6" ht="15" customHeight="1" thickBot="1" x14ac:dyDescent="0.25">
      <c r="B37" s="23" t="s">
        <v>181</v>
      </c>
      <c r="C37" s="222" t="s">
        <v>323</v>
      </c>
      <c r="D37" s="25"/>
      <c r="E37" s="26">
        <v>8000</v>
      </c>
    </row>
    <row r="38" spans="2:6" ht="15" customHeight="1" thickBot="1" x14ac:dyDescent="0.25">
      <c r="B38" s="23" t="s">
        <v>443</v>
      </c>
      <c r="C38" s="222" t="s">
        <v>392</v>
      </c>
      <c r="D38" s="25"/>
      <c r="E38" s="26">
        <v>8000</v>
      </c>
    </row>
    <row r="39" spans="2:6" ht="15" customHeight="1" thickBot="1" x14ac:dyDescent="0.25">
      <c r="B39" s="23" t="s">
        <v>190</v>
      </c>
      <c r="C39" s="222" t="s">
        <v>324</v>
      </c>
      <c r="D39" s="118" t="str">
        <f ca="1">IF(B7="","","Cod. Brasil: 049905/BR")</f>
        <v>Cod. Brasil: 049905/BR</v>
      </c>
      <c r="E39" s="26">
        <v>8000</v>
      </c>
    </row>
    <row r="40" spans="2:6" ht="15" customHeight="1" thickBot="1" x14ac:dyDescent="0.25">
      <c r="B40" s="23" t="s">
        <v>191</v>
      </c>
      <c r="C40" s="222" t="s">
        <v>325</v>
      </c>
      <c r="D40" s="25"/>
      <c r="E40" s="26">
        <v>8000</v>
      </c>
    </row>
    <row r="41" spans="2:6" ht="15" customHeight="1" thickBot="1" x14ac:dyDescent="0.25">
      <c r="B41" s="23" t="s">
        <v>192</v>
      </c>
      <c r="C41" s="222" t="s">
        <v>326</v>
      </c>
      <c r="D41" s="25"/>
      <c r="E41" s="26">
        <v>8000</v>
      </c>
    </row>
    <row r="42" spans="2:6" ht="15" customHeight="1" thickBot="1" x14ac:dyDescent="0.25">
      <c r="B42" s="74" t="s">
        <v>194</v>
      </c>
      <c r="C42" s="222" t="s">
        <v>327</v>
      </c>
      <c r="D42" s="25"/>
      <c r="E42" s="26">
        <v>8000</v>
      </c>
    </row>
    <row r="43" spans="2:6" ht="15" customHeight="1" thickBot="1" x14ac:dyDescent="0.25">
      <c r="B43" s="74" t="s">
        <v>195</v>
      </c>
      <c r="C43" s="222" t="s">
        <v>328</v>
      </c>
      <c r="D43" s="28"/>
      <c r="E43" s="26">
        <v>8000</v>
      </c>
    </row>
    <row r="44" spans="2:6" ht="15" customHeight="1" thickBot="1" x14ac:dyDescent="0.25">
      <c r="B44" s="74" t="s">
        <v>205</v>
      </c>
      <c r="C44" s="222" t="s">
        <v>329</v>
      </c>
      <c r="D44" s="28"/>
      <c r="E44" s="28">
        <v>8000</v>
      </c>
    </row>
    <row r="45" spans="2:6" ht="15" customHeight="1" thickBot="1" x14ac:dyDescent="0.25">
      <c r="B45" s="74" t="s">
        <v>204</v>
      </c>
      <c r="C45" s="222" t="s">
        <v>393</v>
      </c>
      <c r="D45" s="28"/>
      <c r="E45" s="28">
        <v>8000</v>
      </c>
    </row>
    <row r="46" spans="2:6" ht="15" customHeight="1" thickBot="1" x14ac:dyDescent="0.25">
      <c r="B46" s="30" t="s">
        <v>446</v>
      </c>
      <c r="C46" s="217" t="s">
        <v>447</v>
      </c>
      <c r="D46" s="32" t="str">
        <f ca="1">IF(B7="","","Capacidade: 14 Lts")</f>
        <v>Capacidade: 14 Lts</v>
      </c>
      <c r="E46" s="32">
        <v>8000</v>
      </c>
    </row>
    <row r="47" spans="2:6" ht="15" customHeight="1" x14ac:dyDescent="0.2">
      <c r="B47" s="2"/>
      <c r="C47" s="7"/>
      <c r="D47" s="5"/>
      <c r="E47" s="6"/>
      <c r="F47" s="4"/>
    </row>
    <row r="48" spans="2:6" ht="15" customHeight="1" thickBot="1" x14ac:dyDescent="0.25">
      <c r="B48" s="253" t="s">
        <v>170</v>
      </c>
      <c r="C48" s="254"/>
      <c r="D48" s="254"/>
      <c r="E48" s="255"/>
      <c r="F48" s="4"/>
    </row>
    <row r="49" spans="2:6" ht="15" customHeight="1" thickBot="1" x14ac:dyDescent="0.25">
      <c r="B49" s="13" t="s">
        <v>164</v>
      </c>
      <c r="C49" s="14" t="s">
        <v>165</v>
      </c>
      <c r="D49" s="14" t="s">
        <v>166</v>
      </c>
      <c r="E49" s="15" t="s">
        <v>167</v>
      </c>
      <c r="F49" s="4"/>
    </row>
    <row r="50" spans="2:6" ht="15" customHeight="1" thickBot="1" x14ac:dyDescent="0.25">
      <c r="B50" s="50" t="s">
        <v>182</v>
      </c>
      <c r="C50" s="125" t="s">
        <v>330</v>
      </c>
      <c r="D50" s="68"/>
      <c r="E50" s="69">
        <v>16000</v>
      </c>
      <c r="F50" s="4"/>
    </row>
    <row r="51" spans="2:6" ht="15" customHeight="1" thickBot="1" x14ac:dyDescent="0.25">
      <c r="B51" s="24" t="s">
        <v>188</v>
      </c>
      <c r="C51" s="128" t="s">
        <v>331</v>
      </c>
      <c r="D51" s="64"/>
      <c r="E51" s="70"/>
      <c r="F51" s="4"/>
    </row>
    <row r="52" spans="2:6" ht="13.5" thickBot="1" x14ac:dyDescent="0.25">
      <c r="B52" s="30" t="s">
        <v>193</v>
      </c>
      <c r="C52" s="131" t="s">
        <v>332</v>
      </c>
      <c r="D52" s="119"/>
      <c r="E52" s="32">
        <v>16000</v>
      </c>
      <c r="F52" s="4"/>
    </row>
    <row r="53" spans="2:6" x14ac:dyDescent="0.2">
      <c r="B53" s="2"/>
      <c r="C53" s="7"/>
      <c r="D53" s="5"/>
      <c r="E53" s="6"/>
      <c r="F53" s="4"/>
    </row>
    <row r="54" spans="2:6" x14ac:dyDescent="0.2">
      <c r="B54" s="2"/>
      <c r="C54" s="7"/>
      <c r="D54" s="5"/>
      <c r="E54" s="6"/>
      <c r="F54" s="4"/>
    </row>
    <row r="55" spans="2:6" x14ac:dyDescent="0.2">
      <c r="B55" s="2"/>
      <c r="C55" s="7"/>
      <c r="D55" s="5"/>
      <c r="E55" s="6"/>
      <c r="F55" s="4"/>
    </row>
    <row r="56" spans="2:6" x14ac:dyDescent="0.2">
      <c r="B56" s="2"/>
      <c r="C56" s="7"/>
      <c r="D56" s="5"/>
      <c r="E56" s="6"/>
      <c r="F56" s="4"/>
    </row>
    <row r="57" spans="2:6" x14ac:dyDescent="0.2">
      <c r="B57" s="2"/>
      <c r="C57" s="7"/>
      <c r="D57" s="5"/>
      <c r="E57" s="6"/>
      <c r="F57" s="4"/>
    </row>
    <row r="58" spans="2:6" s="4" customFormat="1" x14ac:dyDescent="0.2">
      <c r="B58" s="2"/>
      <c r="C58" s="7"/>
      <c r="D58" s="5"/>
      <c r="E58" s="6"/>
      <c r="F58" s="1"/>
    </row>
    <row r="59" spans="2:6" s="4" customFormat="1" x14ac:dyDescent="0.2">
      <c r="B59" s="2"/>
      <c r="C59" s="7"/>
      <c r="D59" s="5"/>
      <c r="E59" s="6"/>
      <c r="F59" s="1"/>
    </row>
    <row r="60" spans="2:6" s="4" customFormat="1" x14ac:dyDescent="0.2">
      <c r="B60" s="2"/>
      <c r="C60" s="7"/>
      <c r="D60" s="5"/>
      <c r="E60" s="6"/>
      <c r="F60" s="1"/>
    </row>
    <row r="61" spans="2:6" s="4" customFormat="1" x14ac:dyDescent="0.2">
      <c r="B61" s="1"/>
      <c r="D61" s="1"/>
      <c r="F61" s="1"/>
    </row>
    <row r="62" spans="2:6" s="4" customFormat="1" x14ac:dyDescent="0.2">
      <c r="B62" s="1"/>
      <c r="D62" s="1"/>
      <c r="F62" s="1"/>
    </row>
    <row r="63" spans="2:6" s="4" customFormat="1" x14ac:dyDescent="0.2">
      <c r="B63" s="1"/>
      <c r="D63" s="1"/>
      <c r="F63" s="1"/>
    </row>
    <row r="64" spans="2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2:6" s="4" customFormat="1" x14ac:dyDescent="0.2">
      <c r="B81" s="1"/>
      <c r="D81" s="1"/>
      <c r="F81" s="1"/>
    </row>
    <row r="82" spans="2:6" s="4" customFormat="1" x14ac:dyDescent="0.2">
      <c r="B82" s="1"/>
      <c r="D82" s="1"/>
      <c r="F82" s="1"/>
    </row>
    <row r="83" spans="2:6" s="4" customFormat="1" x14ac:dyDescent="0.2">
      <c r="B83" s="1"/>
      <c r="D83" s="1"/>
      <c r="F83" s="1"/>
    </row>
    <row r="84" spans="2:6" s="4" customFormat="1" x14ac:dyDescent="0.2">
      <c r="B84" s="1"/>
      <c r="D84" s="1"/>
      <c r="F84" s="1"/>
    </row>
    <row r="85" spans="2:6" s="4" customFormat="1" x14ac:dyDescent="0.2">
      <c r="B85" s="1"/>
      <c r="D85" s="1"/>
      <c r="F85" s="1"/>
    </row>
    <row r="86" spans="2:6" s="4" customFormat="1" x14ac:dyDescent="0.2">
      <c r="B86" s="1"/>
      <c r="D86" s="1"/>
      <c r="F86" s="1"/>
    </row>
    <row r="87" spans="2:6" s="4" customFormat="1" x14ac:dyDescent="0.2">
      <c r="B87" s="1"/>
      <c r="D87" s="1"/>
      <c r="F87" s="1"/>
    </row>
    <row r="88" spans="2:6" s="4" customFormat="1" x14ac:dyDescent="0.2">
      <c r="B88" s="1"/>
      <c r="D88" s="1"/>
      <c r="F88" s="1"/>
    </row>
    <row r="89" spans="2:6" s="4" customFormat="1" x14ac:dyDescent="0.2">
      <c r="B89" s="1"/>
      <c r="D89" s="1"/>
      <c r="F89" s="1"/>
    </row>
    <row r="90" spans="2:6" s="4" customFormat="1" x14ac:dyDescent="0.2">
      <c r="B90" s="1"/>
      <c r="D90" s="1"/>
      <c r="F90" s="1"/>
    </row>
    <row r="91" spans="2:6" s="4" customFormat="1" x14ac:dyDescent="0.2">
      <c r="B91" s="1"/>
      <c r="D91" s="1"/>
      <c r="F91" s="1"/>
    </row>
    <row r="92" spans="2:6" s="4" customFormat="1" x14ac:dyDescent="0.2">
      <c r="B92" s="1"/>
      <c r="D92" s="1"/>
      <c r="F92" s="1"/>
    </row>
    <row r="93" spans="2:6" s="4" customFormat="1" x14ac:dyDescent="0.2">
      <c r="B93" s="1"/>
      <c r="D93" s="1"/>
      <c r="F93" s="1"/>
    </row>
    <row r="94" spans="2:6" s="4" customFormat="1" x14ac:dyDescent="0.2">
      <c r="B94" s="1"/>
      <c r="D94" s="1"/>
      <c r="F94" s="1"/>
    </row>
  </sheetData>
  <sheetProtection algorithmName="SHA-512" hashValue="gRJmxeO722tn55EKqri2QicATm6YRB+I45Qg1Mulp5tP7qF1+yyIqaENqttecf08njkpeDNZkAgsno7DvUhhLA==" saltValue="PGNI4eSaBqglTb+G6YxItw==" spinCount="100000" sheet="1" objects="1" scenarios="1" insertHyperlinks="0"/>
  <mergeCells count="4">
    <mergeCell ref="B48:E48"/>
    <mergeCell ref="E2:E4"/>
    <mergeCell ref="B13:E13"/>
    <mergeCell ref="B26:E26"/>
  </mergeCells>
  <pageMargins left="0.511811024" right="0.511811024" top="0.78740157499999996" bottom="0.78740157499999996" header="0.31496062000000002" footer="0.31496062000000002"/>
  <pageSetup paperSize="9" scale="78" orientation="portrait" r:id="rId1"/>
  <rowBreaks count="1" manualBreakCount="1">
    <brk id="5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F95"/>
  <sheetViews>
    <sheetView showGridLines="0" showZeros="0" zoomScaleNormal="100" workbookViewId="0">
      <selection activeCell="H12" sqref="H12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3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202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183</v>
      </c>
      <c r="C15" s="222" t="s">
        <v>309</v>
      </c>
      <c r="D15" s="22" t="str">
        <f ca="1">IF(B7="","","2X")</f>
        <v>2X</v>
      </c>
      <c r="E15" s="21"/>
      <c r="F15" s="4"/>
    </row>
    <row r="16" spans="2:6" ht="15" customHeight="1" thickBot="1" x14ac:dyDescent="0.25">
      <c r="B16" s="29" t="s">
        <v>449</v>
      </c>
      <c r="C16" s="222" t="s">
        <v>452</v>
      </c>
      <c r="D16" s="26"/>
      <c r="E16" s="25"/>
    </row>
    <row r="17" spans="2:6" ht="15" customHeight="1" thickBot="1" x14ac:dyDescent="0.25">
      <c r="B17" s="24" t="s">
        <v>184</v>
      </c>
      <c r="C17" s="222" t="s">
        <v>310</v>
      </c>
      <c r="D17" s="26"/>
      <c r="E17" s="25"/>
      <c r="F17" s="4"/>
    </row>
    <row r="18" spans="2:6" ht="15" customHeight="1" thickBot="1" x14ac:dyDescent="0.25">
      <c r="B18" s="24" t="s">
        <v>185</v>
      </c>
      <c r="C18" s="222" t="s">
        <v>311</v>
      </c>
      <c r="D18" s="26"/>
      <c r="E18" s="25"/>
    </row>
    <row r="19" spans="2:6" ht="15" customHeight="1" thickBot="1" x14ac:dyDescent="0.25">
      <c r="B19" s="24" t="s">
        <v>186</v>
      </c>
      <c r="C19" s="222" t="s">
        <v>312</v>
      </c>
      <c r="D19" s="26"/>
      <c r="E19" s="25"/>
    </row>
    <row r="20" spans="2:6" ht="15" customHeight="1" thickBot="1" x14ac:dyDescent="0.25">
      <c r="B20" s="24" t="s">
        <v>187</v>
      </c>
      <c r="C20" s="222" t="s">
        <v>313</v>
      </c>
      <c r="D20" s="26"/>
      <c r="E20" s="25"/>
    </row>
    <row r="21" spans="2:6" ht="15" customHeight="1" thickBot="1" x14ac:dyDescent="0.25">
      <c r="B21" s="24" t="s">
        <v>196</v>
      </c>
      <c r="C21" s="222" t="s">
        <v>314</v>
      </c>
      <c r="D21" s="26"/>
      <c r="E21" s="25"/>
    </row>
    <row r="22" spans="2:6" ht="15" customHeight="1" thickBot="1" x14ac:dyDescent="0.25">
      <c r="B22" s="23" t="s">
        <v>177</v>
      </c>
      <c r="C22" s="222" t="s">
        <v>315</v>
      </c>
      <c r="D22" s="26"/>
      <c r="E22" s="26"/>
    </row>
    <row r="23" spans="2:6" ht="15" customHeight="1" thickBot="1" x14ac:dyDescent="0.25">
      <c r="B23" s="23" t="s">
        <v>272</v>
      </c>
      <c r="C23" s="222" t="s">
        <v>388</v>
      </c>
      <c r="D23" s="26"/>
      <c r="E23" s="26"/>
    </row>
    <row r="24" spans="2:6" ht="15" customHeight="1" thickBot="1" x14ac:dyDescent="0.25">
      <c r="B24" s="34" t="s">
        <v>178</v>
      </c>
      <c r="C24" s="219" t="s">
        <v>316</v>
      </c>
      <c r="D24" s="37"/>
      <c r="E24" s="37"/>
    </row>
    <row r="25" spans="2:6" ht="15" customHeight="1" x14ac:dyDescent="0.25">
      <c r="B25" s="120"/>
      <c r="C25" s="121"/>
      <c r="D25" s="11"/>
      <c r="E25" s="12"/>
    </row>
    <row r="26" spans="2:6" ht="15" customHeight="1" thickBot="1" x14ac:dyDescent="0.25">
      <c r="B26" s="253" t="s">
        <v>169</v>
      </c>
      <c r="C26" s="254"/>
      <c r="D26" s="254"/>
      <c r="E26" s="255"/>
    </row>
    <row r="27" spans="2:6" ht="15" customHeight="1" thickBot="1" x14ac:dyDescent="0.25">
      <c r="B27" s="13" t="s">
        <v>164</v>
      </c>
      <c r="C27" s="14" t="s">
        <v>165</v>
      </c>
      <c r="D27" s="14" t="s">
        <v>166</v>
      </c>
      <c r="E27" s="15" t="s">
        <v>167</v>
      </c>
    </row>
    <row r="28" spans="2:6" ht="15" customHeight="1" x14ac:dyDescent="0.25">
      <c r="B28" s="122" t="s">
        <v>199</v>
      </c>
      <c r="C28" s="223" t="s">
        <v>389</v>
      </c>
      <c r="D28" s="61"/>
      <c r="E28" s="61">
        <v>2000</v>
      </c>
    </row>
    <row r="29" spans="2:6" ht="15" customHeight="1" x14ac:dyDescent="0.25">
      <c r="B29" s="122" t="s">
        <v>197</v>
      </c>
      <c r="C29" s="224" t="s">
        <v>333</v>
      </c>
      <c r="D29" s="62"/>
      <c r="E29" s="62">
        <v>2000</v>
      </c>
    </row>
    <row r="30" spans="2:6" ht="15" customHeight="1" thickBot="1" x14ac:dyDescent="0.3">
      <c r="B30" s="123" t="s">
        <v>198</v>
      </c>
      <c r="C30" s="224" t="s">
        <v>423</v>
      </c>
      <c r="D30" s="62"/>
      <c r="E30" s="62">
        <v>2000</v>
      </c>
    </row>
    <row r="31" spans="2:6" ht="15" customHeight="1" thickBot="1" x14ac:dyDescent="0.3">
      <c r="B31" s="46" t="s">
        <v>173</v>
      </c>
      <c r="C31" s="224" t="s">
        <v>319</v>
      </c>
      <c r="D31" s="62"/>
      <c r="E31" s="63">
        <v>4000</v>
      </c>
    </row>
    <row r="32" spans="2:6" ht="15" customHeight="1" thickBot="1" x14ac:dyDescent="0.3">
      <c r="B32" s="46" t="s">
        <v>174</v>
      </c>
      <c r="C32" s="224" t="s">
        <v>334</v>
      </c>
      <c r="D32" s="63"/>
      <c r="E32" s="63">
        <v>8000</v>
      </c>
    </row>
    <row r="33" spans="2:6" ht="15" customHeight="1" thickBot="1" x14ac:dyDescent="0.3">
      <c r="B33" s="46" t="s">
        <v>175</v>
      </c>
      <c r="C33" s="224" t="s">
        <v>321</v>
      </c>
      <c r="D33" s="64"/>
      <c r="E33" s="64">
        <v>8000</v>
      </c>
    </row>
    <row r="34" spans="2:6" ht="15" customHeight="1" thickBot="1" x14ac:dyDescent="0.3">
      <c r="B34" s="46" t="s">
        <v>176</v>
      </c>
      <c r="C34" s="224" t="s">
        <v>390</v>
      </c>
      <c r="D34" s="64"/>
      <c r="E34" s="64">
        <v>8000</v>
      </c>
    </row>
    <row r="35" spans="2:6" ht="15" customHeight="1" thickBot="1" x14ac:dyDescent="0.3">
      <c r="B35" s="46" t="s">
        <v>179</v>
      </c>
      <c r="C35" s="224" t="s">
        <v>392</v>
      </c>
      <c r="D35" s="64"/>
      <c r="E35" s="64">
        <v>8000</v>
      </c>
    </row>
    <row r="36" spans="2:6" ht="15" customHeight="1" thickBot="1" x14ac:dyDescent="0.3">
      <c r="B36" s="46" t="s">
        <v>180</v>
      </c>
      <c r="C36" s="224" t="s">
        <v>391</v>
      </c>
      <c r="D36" s="64"/>
      <c r="E36" s="64">
        <v>8000</v>
      </c>
    </row>
    <row r="37" spans="2:6" ht="15" customHeight="1" thickBot="1" x14ac:dyDescent="0.3">
      <c r="B37" s="46" t="s">
        <v>181</v>
      </c>
      <c r="C37" s="224" t="s">
        <v>424</v>
      </c>
      <c r="D37" s="64"/>
      <c r="E37" s="64">
        <v>8000</v>
      </c>
    </row>
    <row r="38" spans="2:6" ht="15" customHeight="1" thickBot="1" x14ac:dyDescent="0.3">
      <c r="B38" s="46" t="s">
        <v>443</v>
      </c>
      <c r="C38" s="224" t="s">
        <v>392</v>
      </c>
      <c r="D38" s="64"/>
      <c r="E38" s="64">
        <v>8000</v>
      </c>
    </row>
    <row r="39" spans="2:6" ht="15" customHeight="1" thickBot="1" x14ac:dyDescent="0.3">
      <c r="B39" s="46" t="s">
        <v>190</v>
      </c>
      <c r="C39" s="224" t="s">
        <v>324</v>
      </c>
      <c r="D39" s="65" t="str">
        <f ca="1">IF(B7="","","Cod. Brasil: 049905/BR")</f>
        <v>Cod. Brasil: 049905/BR</v>
      </c>
      <c r="E39" s="64">
        <v>8000</v>
      </c>
    </row>
    <row r="40" spans="2:6" ht="15" customHeight="1" thickBot="1" x14ac:dyDescent="0.3">
      <c r="B40" s="46" t="s">
        <v>192</v>
      </c>
      <c r="C40" s="224" t="s">
        <v>340</v>
      </c>
      <c r="D40" s="64"/>
      <c r="E40" s="64">
        <v>8000</v>
      </c>
    </row>
    <row r="41" spans="2:6" ht="15" customHeight="1" thickBot="1" x14ac:dyDescent="0.3">
      <c r="B41" s="46" t="s">
        <v>205</v>
      </c>
      <c r="C41" s="224" t="s">
        <v>329</v>
      </c>
      <c r="D41" s="64"/>
      <c r="E41" s="64">
        <v>8000</v>
      </c>
    </row>
    <row r="42" spans="2:6" ht="15" customHeight="1" thickBot="1" x14ac:dyDescent="0.25">
      <c r="B42" s="30" t="s">
        <v>446</v>
      </c>
      <c r="C42" s="217" t="s">
        <v>447</v>
      </c>
      <c r="D42" s="32" t="str">
        <f ca="1">IF(B7="","","Capacidade: 38 Lts")</f>
        <v>Capacidade: 38 Lts</v>
      </c>
      <c r="E42" s="32">
        <v>8000</v>
      </c>
    </row>
    <row r="43" spans="2:6" ht="15" customHeight="1" x14ac:dyDescent="0.2">
      <c r="B43" s="2"/>
      <c r="C43" s="7"/>
      <c r="D43" s="5"/>
      <c r="E43" s="6"/>
    </row>
    <row r="44" spans="2:6" ht="15" customHeight="1" thickBot="1" x14ac:dyDescent="0.25">
      <c r="B44" s="253" t="s">
        <v>170</v>
      </c>
      <c r="C44" s="254"/>
      <c r="D44" s="254"/>
      <c r="E44" s="255"/>
    </row>
    <row r="45" spans="2:6" ht="15" customHeight="1" thickBot="1" x14ac:dyDescent="0.25">
      <c r="B45" s="13" t="s">
        <v>164</v>
      </c>
      <c r="C45" s="14" t="s">
        <v>165</v>
      </c>
      <c r="D45" s="14" t="s">
        <v>166</v>
      </c>
      <c r="E45" s="15" t="s">
        <v>167</v>
      </c>
    </row>
    <row r="46" spans="2:6" ht="15" customHeight="1" thickBot="1" x14ac:dyDescent="0.25">
      <c r="B46" s="124" t="s">
        <v>182</v>
      </c>
      <c r="C46" s="125" t="s">
        <v>335</v>
      </c>
      <c r="D46" s="126"/>
      <c r="E46" s="69">
        <v>16000</v>
      </c>
      <c r="F46" s="4"/>
    </row>
    <row r="47" spans="2:6" ht="15" customHeight="1" thickBot="1" x14ac:dyDescent="0.25">
      <c r="B47" s="127" t="s">
        <v>188</v>
      </c>
      <c r="C47" s="128" t="s">
        <v>331</v>
      </c>
      <c r="D47" s="129"/>
      <c r="E47" s="70"/>
      <c r="F47" s="4"/>
    </row>
    <row r="48" spans="2:6" ht="15" customHeight="1" thickBot="1" x14ac:dyDescent="0.25">
      <c r="B48" s="127" t="s">
        <v>203</v>
      </c>
      <c r="C48" s="128" t="s">
        <v>336</v>
      </c>
      <c r="D48" s="129"/>
      <c r="E48" s="70">
        <v>16000</v>
      </c>
      <c r="F48" s="4"/>
    </row>
    <row r="49" spans="1:6" ht="15" customHeight="1" thickBot="1" x14ac:dyDescent="0.3">
      <c r="B49" s="130"/>
      <c r="C49" s="131"/>
      <c r="D49" s="132"/>
      <c r="E49" s="73"/>
      <c r="F49" s="4"/>
    </row>
    <row r="50" spans="1:6" ht="15" customHeight="1" x14ac:dyDescent="0.2">
      <c r="B50" s="2"/>
      <c r="C50" s="7"/>
      <c r="D50" s="5"/>
      <c r="F50" s="4"/>
    </row>
    <row r="51" spans="1:6" ht="15" customHeight="1" x14ac:dyDescent="0.2">
      <c r="B51" s="2"/>
      <c r="C51" s="7"/>
      <c r="D51" s="5"/>
      <c r="F51" s="4"/>
    </row>
    <row r="52" spans="1:6" x14ac:dyDescent="0.2">
      <c r="B52" s="2"/>
      <c r="C52" s="7"/>
      <c r="D52" s="5"/>
      <c r="E52" s="6"/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B55" s="2"/>
      <c r="C55" s="7"/>
      <c r="D55" s="5"/>
      <c r="E55" s="6"/>
      <c r="F55" s="4"/>
    </row>
    <row r="56" spans="1:6" x14ac:dyDescent="0.2">
      <c r="B56" s="2"/>
      <c r="C56" s="7"/>
      <c r="D56" s="5"/>
      <c r="E56" s="6"/>
      <c r="F56" s="4"/>
    </row>
    <row r="57" spans="1:6" x14ac:dyDescent="0.2">
      <c r="E57" s="6"/>
    </row>
    <row r="58" spans="1:6" s="4" customFormat="1" x14ac:dyDescent="0.2">
      <c r="A58" s="1"/>
      <c r="B58" s="1"/>
      <c r="D58" s="1"/>
      <c r="E58" s="6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B93" s="1"/>
      <c r="D93" s="1"/>
      <c r="F93" s="1"/>
    </row>
    <row r="94" spans="1:6" s="4" customFormat="1" x14ac:dyDescent="0.2">
      <c r="B94" s="1"/>
      <c r="D94" s="1"/>
      <c r="F94" s="1"/>
    </row>
    <row r="95" spans="1:6" x14ac:dyDescent="0.2">
      <c r="A95" s="4"/>
    </row>
  </sheetData>
  <sheetProtection algorithmName="SHA-512" hashValue="Zoabzj5Yh8eRxkSs2krGJFIDl8AQT9MEKljsaaMnYAKYiMsMVbKDWQcw1M8UtF5+UbIjh+CAUDLsFVS5w/MXrg==" saltValue="VM7WRQWko9b2fA7u3tcljA==" spinCount="100000" sheet="1"/>
  <mergeCells count="4">
    <mergeCell ref="B44:E44"/>
    <mergeCell ref="E2:E4"/>
    <mergeCell ref="B13:E13"/>
    <mergeCell ref="B26:E26"/>
  </mergeCells>
  <printOptions horizontalCentered="1"/>
  <pageMargins left="0" right="0" top="0.78740157480314965" bottom="0" header="0.31496062992125984" footer="0.31496062992125984"/>
  <pageSetup paperSize="9" scale="85" orientation="portrait" verticalDpi="0" r:id="rId1"/>
  <rowBreaks count="1" manualBreakCount="1">
    <brk id="4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B1:F95"/>
  <sheetViews>
    <sheetView showGridLines="0" showZeros="0" zoomScaleNormal="100" workbookViewId="0">
      <selection activeCell="D27" sqref="D27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4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211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183</v>
      </c>
      <c r="C15" s="222" t="s">
        <v>309</v>
      </c>
      <c r="D15" s="22" t="str">
        <f ca="1">IF(B7="","","2X")</f>
        <v>2X</v>
      </c>
      <c r="E15" s="21"/>
      <c r="F15" s="4"/>
    </row>
    <row r="16" spans="2:6" ht="15" customHeight="1" thickBot="1" x14ac:dyDescent="0.25">
      <c r="B16" s="29" t="s">
        <v>449</v>
      </c>
      <c r="C16" s="222" t="s">
        <v>459</v>
      </c>
      <c r="D16" s="22"/>
      <c r="E16" s="21"/>
      <c r="F16" s="4"/>
    </row>
    <row r="17" spans="2:6" ht="15" customHeight="1" thickBot="1" x14ac:dyDescent="0.25">
      <c r="B17" s="24" t="s">
        <v>184</v>
      </c>
      <c r="C17" s="222" t="s">
        <v>310</v>
      </c>
      <c r="D17" s="26"/>
      <c r="E17" s="25"/>
      <c r="F17" s="4"/>
    </row>
    <row r="18" spans="2:6" ht="15" customHeight="1" thickBot="1" x14ac:dyDescent="0.25">
      <c r="B18" s="24" t="s">
        <v>185</v>
      </c>
      <c r="C18" s="222" t="s">
        <v>311</v>
      </c>
      <c r="D18" s="26"/>
      <c r="E18" s="25"/>
    </row>
    <row r="19" spans="2:6" ht="15" customHeight="1" thickBot="1" x14ac:dyDescent="0.25">
      <c r="B19" s="24" t="s">
        <v>186</v>
      </c>
      <c r="C19" s="222" t="s">
        <v>312</v>
      </c>
      <c r="D19" s="26"/>
      <c r="E19" s="25"/>
    </row>
    <row r="20" spans="2:6" ht="15" customHeight="1" thickBot="1" x14ac:dyDescent="0.25">
      <c r="B20" s="24" t="s">
        <v>187</v>
      </c>
      <c r="C20" s="222" t="s">
        <v>313</v>
      </c>
      <c r="D20" s="26"/>
      <c r="E20" s="25"/>
    </row>
    <row r="21" spans="2:6" ht="15" customHeight="1" thickBot="1" x14ac:dyDescent="0.25">
      <c r="B21" s="24" t="s">
        <v>196</v>
      </c>
      <c r="C21" s="222" t="s">
        <v>314</v>
      </c>
      <c r="D21" s="26"/>
      <c r="E21" s="25"/>
    </row>
    <row r="22" spans="2:6" ht="15" customHeight="1" thickBot="1" x14ac:dyDescent="0.25">
      <c r="B22" s="24" t="s">
        <v>214</v>
      </c>
      <c r="C22" s="222" t="s">
        <v>316</v>
      </c>
      <c r="D22" s="26"/>
      <c r="E22" s="25"/>
    </row>
    <row r="23" spans="2:6" ht="15" customHeight="1" thickBot="1" x14ac:dyDescent="0.25">
      <c r="B23" s="35" t="s">
        <v>215</v>
      </c>
      <c r="C23" s="219" t="s">
        <v>394</v>
      </c>
      <c r="D23" s="37"/>
      <c r="E23" s="36"/>
    </row>
    <row r="24" spans="2:6" ht="15" customHeight="1" x14ac:dyDescent="0.2">
      <c r="B24" s="2"/>
      <c r="C24" s="7"/>
      <c r="D24" s="5"/>
      <c r="E24" s="6"/>
    </row>
    <row r="25" spans="2:6" ht="15" customHeight="1" thickBot="1" x14ac:dyDescent="0.25">
      <c r="B25" s="253" t="s">
        <v>169</v>
      </c>
      <c r="C25" s="254"/>
      <c r="D25" s="254"/>
      <c r="E25" s="255"/>
    </row>
    <row r="26" spans="2:6" ht="15" customHeight="1" thickBot="1" x14ac:dyDescent="0.25">
      <c r="B26" s="13" t="s">
        <v>164</v>
      </c>
      <c r="C26" s="14" t="s">
        <v>165</v>
      </c>
      <c r="D26" s="14" t="s">
        <v>166</v>
      </c>
      <c r="E26" s="15" t="s">
        <v>167</v>
      </c>
    </row>
    <row r="27" spans="2:6" ht="15" customHeight="1" x14ac:dyDescent="0.2">
      <c r="B27" s="40" t="s">
        <v>199</v>
      </c>
      <c r="C27" s="225" t="s">
        <v>389</v>
      </c>
      <c r="D27" s="140"/>
      <c r="E27" s="18">
        <v>2000</v>
      </c>
    </row>
    <row r="28" spans="2:6" ht="15" customHeight="1" thickBot="1" x14ac:dyDescent="0.25">
      <c r="B28" s="29" t="s">
        <v>197</v>
      </c>
      <c r="C28" s="222" t="s">
        <v>333</v>
      </c>
      <c r="D28" s="140"/>
      <c r="E28" s="20">
        <v>2000</v>
      </c>
    </row>
    <row r="29" spans="2:6" ht="15" customHeight="1" thickBot="1" x14ac:dyDescent="0.25">
      <c r="B29" s="29" t="s">
        <v>198</v>
      </c>
      <c r="C29" s="222" t="s">
        <v>423</v>
      </c>
      <c r="D29" s="140"/>
      <c r="E29" s="20">
        <v>2000</v>
      </c>
    </row>
    <row r="30" spans="2:6" ht="15" customHeight="1" thickBot="1" x14ac:dyDescent="0.25">
      <c r="B30" s="138" t="s">
        <v>173</v>
      </c>
      <c r="C30" s="222" t="s">
        <v>337</v>
      </c>
      <c r="D30" s="140"/>
      <c r="E30" s="22">
        <v>4000</v>
      </c>
    </row>
    <row r="31" spans="2:6" ht="15" customHeight="1" thickBot="1" x14ac:dyDescent="0.25">
      <c r="B31" s="138" t="s">
        <v>206</v>
      </c>
      <c r="C31" s="222" t="s">
        <v>334</v>
      </c>
      <c r="D31" s="140" t="str">
        <f ca="1">IF(B7="","","Fabricado Brasil")</f>
        <v>Fabricado Brasil</v>
      </c>
      <c r="E31" s="22">
        <v>8000</v>
      </c>
    </row>
    <row r="32" spans="2:6" ht="15" customHeight="1" thickBot="1" x14ac:dyDescent="0.25">
      <c r="B32" s="138" t="s">
        <v>207</v>
      </c>
      <c r="C32" s="222" t="s">
        <v>338</v>
      </c>
      <c r="D32" s="140" t="str">
        <f ca="1">IF(B7="","","Fabricado USA")</f>
        <v>Fabricado USA</v>
      </c>
      <c r="E32" s="26">
        <v>8000</v>
      </c>
    </row>
    <row r="33" spans="2:6" ht="15" customHeight="1" thickBot="1" x14ac:dyDescent="0.25">
      <c r="B33" s="138" t="s">
        <v>206</v>
      </c>
      <c r="C33" s="222" t="s">
        <v>395</v>
      </c>
      <c r="D33" s="140" t="str">
        <f ca="1">IF(B7="","","Fabricado Argentina")</f>
        <v>Fabricado Argentina</v>
      </c>
      <c r="E33" s="26">
        <v>8000</v>
      </c>
    </row>
    <row r="34" spans="2:6" ht="15" customHeight="1" thickBot="1" x14ac:dyDescent="0.25">
      <c r="B34" s="138" t="s">
        <v>207</v>
      </c>
      <c r="C34" s="222" t="s">
        <v>396</v>
      </c>
      <c r="D34" s="140" t="str">
        <f ca="1">IF(B7="","","Fabricado Argentina")</f>
        <v>Fabricado Argentina</v>
      </c>
      <c r="E34" s="26">
        <v>8000</v>
      </c>
    </row>
    <row r="35" spans="2:6" ht="15" customHeight="1" thickBot="1" x14ac:dyDescent="0.25">
      <c r="B35" s="138" t="s">
        <v>175</v>
      </c>
      <c r="C35" s="222" t="s">
        <v>339</v>
      </c>
      <c r="D35" s="140"/>
      <c r="E35" s="26">
        <v>8000</v>
      </c>
    </row>
    <row r="36" spans="2:6" ht="15" customHeight="1" thickBot="1" x14ac:dyDescent="0.25">
      <c r="B36" s="138" t="s">
        <v>176</v>
      </c>
      <c r="C36" s="222" t="s">
        <v>390</v>
      </c>
      <c r="D36" s="140"/>
      <c r="E36" s="26">
        <v>8000</v>
      </c>
    </row>
    <row r="37" spans="2:6" ht="15" customHeight="1" thickBot="1" x14ac:dyDescent="0.25">
      <c r="B37" s="138" t="s">
        <v>179</v>
      </c>
      <c r="C37" s="222" t="s">
        <v>322</v>
      </c>
      <c r="D37" s="140"/>
      <c r="E37" s="26">
        <v>8000</v>
      </c>
    </row>
    <row r="38" spans="2:6" ht="15" customHeight="1" thickBot="1" x14ac:dyDescent="0.25">
      <c r="B38" s="138" t="s">
        <v>180</v>
      </c>
      <c r="C38" s="222" t="s">
        <v>397</v>
      </c>
      <c r="D38" s="159"/>
      <c r="E38" s="26">
        <v>8000</v>
      </c>
    </row>
    <row r="39" spans="2:6" ht="15" customHeight="1" thickBot="1" x14ac:dyDescent="0.25">
      <c r="B39" s="138" t="s">
        <v>210</v>
      </c>
      <c r="C39" s="222" t="s">
        <v>425</v>
      </c>
      <c r="D39" s="160"/>
      <c r="E39" s="26">
        <v>8000</v>
      </c>
    </row>
    <row r="40" spans="2:6" ht="15" customHeight="1" thickBot="1" x14ac:dyDescent="0.25">
      <c r="B40" s="138" t="s">
        <v>458</v>
      </c>
      <c r="C40" s="222" t="s">
        <v>460</v>
      </c>
      <c r="D40" s="160"/>
      <c r="E40" s="26">
        <v>8000</v>
      </c>
    </row>
    <row r="41" spans="2:6" ht="15" customHeight="1" thickBot="1" x14ac:dyDescent="0.25">
      <c r="B41" s="161" t="s">
        <v>208</v>
      </c>
      <c r="C41" s="222" t="s">
        <v>393</v>
      </c>
      <c r="D41" s="26" t="str">
        <f ca="1">IF(B7="","","2X")</f>
        <v>2X</v>
      </c>
      <c r="E41" s="26">
        <v>8000</v>
      </c>
    </row>
    <row r="42" spans="2:6" ht="15" customHeight="1" thickBot="1" x14ac:dyDescent="0.25">
      <c r="B42" s="162" t="s">
        <v>209</v>
      </c>
      <c r="C42" s="222" t="s">
        <v>329</v>
      </c>
      <c r="D42" s="26"/>
      <c r="E42" s="26">
        <v>8000</v>
      </c>
    </row>
    <row r="43" spans="2:6" ht="15" customHeight="1" thickBot="1" x14ac:dyDescent="0.25">
      <c r="B43" s="138" t="s">
        <v>438</v>
      </c>
      <c r="C43" s="222" t="s">
        <v>398</v>
      </c>
      <c r="D43" s="41"/>
      <c r="E43" s="26">
        <v>8000</v>
      </c>
    </row>
    <row r="44" spans="2:6" ht="15" customHeight="1" thickBot="1" x14ac:dyDescent="0.25">
      <c r="B44" s="163" t="s">
        <v>194</v>
      </c>
      <c r="C44" s="222" t="s">
        <v>327</v>
      </c>
      <c r="D44" s="26"/>
      <c r="E44" s="26">
        <v>8000</v>
      </c>
    </row>
    <row r="45" spans="2:6" ht="15" customHeight="1" thickBot="1" x14ac:dyDescent="0.25">
      <c r="B45" s="163" t="s">
        <v>192</v>
      </c>
      <c r="C45" s="222" t="s">
        <v>340</v>
      </c>
      <c r="D45" s="26"/>
      <c r="E45" s="26">
        <v>8000</v>
      </c>
    </row>
    <row r="46" spans="2:6" ht="15" customHeight="1" thickBot="1" x14ac:dyDescent="0.25">
      <c r="B46" s="30" t="s">
        <v>446</v>
      </c>
      <c r="C46" s="217" t="s">
        <v>447</v>
      </c>
      <c r="D46" s="32" t="str">
        <f ca="1">IF(B7="","","Capacidade: 16 Lts")</f>
        <v>Capacidade: 16 Lts</v>
      </c>
      <c r="E46" s="32">
        <v>8000</v>
      </c>
    </row>
    <row r="47" spans="2:6" ht="15" customHeight="1" x14ac:dyDescent="0.2">
      <c r="B47" s="2"/>
      <c r="C47" s="7"/>
      <c r="D47" s="5"/>
      <c r="E47" s="6"/>
    </row>
    <row r="48" spans="2:6" ht="15" customHeight="1" thickBot="1" x14ac:dyDescent="0.25">
      <c r="B48" s="253" t="s">
        <v>170</v>
      </c>
      <c r="C48" s="254"/>
      <c r="D48" s="254"/>
      <c r="E48" s="255"/>
      <c r="F48" s="4"/>
    </row>
    <row r="49" spans="2:6" ht="15" customHeight="1" thickBot="1" x14ac:dyDescent="0.25">
      <c r="B49" s="13" t="s">
        <v>164</v>
      </c>
      <c r="C49" s="14" t="s">
        <v>165</v>
      </c>
      <c r="D49" s="14" t="s">
        <v>166</v>
      </c>
      <c r="E49" s="15" t="s">
        <v>167</v>
      </c>
      <c r="F49" s="4"/>
    </row>
    <row r="50" spans="2:6" ht="15" customHeight="1" thickBot="1" x14ac:dyDescent="0.25">
      <c r="B50" s="17" t="s">
        <v>224</v>
      </c>
      <c r="C50" s="225" t="s">
        <v>399</v>
      </c>
      <c r="D50" s="82"/>
      <c r="E50" s="33">
        <v>16000</v>
      </c>
      <c r="F50" s="4"/>
    </row>
    <row r="51" spans="2:6" ht="15" customHeight="1" thickBot="1" x14ac:dyDescent="0.25">
      <c r="B51" s="29" t="s">
        <v>225</v>
      </c>
      <c r="C51" s="222" t="s">
        <v>341</v>
      </c>
      <c r="D51" s="22"/>
      <c r="E51" s="19">
        <v>16000</v>
      </c>
      <c r="F51" s="4"/>
    </row>
    <row r="52" spans="2:6" ht="15" customHeight="1" thickBot="1" x14ac:dyDescent="0.25">
      <c r="B52" s="24" t="s">
        <v>223</v>
      </c>
      <c r="C52" s="222" t="s">
        <v>400</v>
      </c>
      <c r="D52" s="26"/>
      <c r="E52" s="28"/>
      <c r="F52" s="4"/>
    </row>
    <row r="53" spans="2:6" ht="15" customHeight="1" thickBot="1" x14ac:dyDescent="0.25">
      <c r="B53" s="24" t="s">
        <v>203</v>
      </c>
      <c r="C53" s="222" t="s">
        <v>336</v>
      </c>
      <c r="D53" s="41" t="str">
        <f ca="1">IF(B7="","","Codigo Antigo: 040649")</f>
        <v>Codigo Antigo: 040649</v>
      </c>
      <c r="E53" s="28">
        <v>16000</v>
      </c>
      <c r="F53" s="4"/>
    </row>
    <row r="54" spans="2:6" ht="15" customHeight="1" thickBot="1" x14ac:dyDescent="0.25">
      <c r="B54" s="35" t="s">
        <v>222</v>
      </c>
      <c r="C54" s="219" t="s">
        <v>342</v>
      </c>
      <c r="D54" s="37"/>
      <c r="E54" s="36">
        <v>16000</v>
      </c>
      <c r="F54" s="4"/>
    </row>
    <row r="55" spans="2:6" ht="15" customHeight="1" x14ac:dyDescent="0.2">
      <c r="B55" s="2"/>
      <c r="C55" s="7"/>
      <c r="D55" s="5"/>
      <c r="E55" s="6"/>
      <c r="F55" s="4"/>
    </row>
    <row r="56" spans="2:6" ht="15" customHeight="1" x14ac:dyDescent="0.2">
      <c r="B56" s="2"/>
      <c r="C56" s="7"/>
      <c r="D56" s="5"/>
      <c r="E56" s="6"/>
      <c r="F56" s="4"/>
    </row>
    <row r="57" spans="2:6" ht="15" customHeight="1" x14ac:dyDescent="0.2">
      <c r="B57" s="2"/>
      <c r="C57" s="7"/>
      <c r="D57" s="5"/>
      <c r="E57" s="6"/>
      <c r="F57" s="4"/>
    </row>
    <row r="58" spans="2:6" x14ac:dyDescent="0.2">
      <c r="B58" s="2"/>
      <c r="C58" s="7"/>
      <c r="D58" s="5"/>
      <c r="E58" s="6"/>
    </row>
    <row r="59" spans="2:6" s="4" customFormat="1" x14ac:dyDescent="0.2">
      <c r="B59" s="2"/>
      <c r="C59" s="7"/>
      <c r="D59" s="5"/>
      <c r="E59" s="6"/>
      <c r="F59" s="1"/>
    </row>
    <row r="60" spans="2:6" s="4" customFormat="1" x14ac:dyDescent="0.2">
      <c r="B60" s="2"/>
      <c r="C60" s="7"/>
      <c r="D60" s="5"/>
      <c r="E60" s="6"/>
      <c r="F60" s="1"/>
    </row>
    <row r="61" spans="2:6" s="4" customFormat="1" x14ac:dyDescent="0.2">
      <c r="B61" s="2"/>
      <c r="C61" s="7"/>
      <c r="D61" s="5"/>
      <c r="E61" s="6"/>
      <c r="F61" s="1"/>
    </row>
    <row r="62" spans="2:6" s="4" customFormat="1" x14ac:dyDescent="0.2">
      <c r="B62" s="1"/>
      <c r="D62" s="1"/>
      <c r="F62" s="1"/>
    </row>
    <row r="63" spans="2:6" s="4" customFormat="1" x14ac:dyDescent="0.2">
      <c r="B63" s="1"/>
      <c r="D63" s="1"/>
      <c r="F63" s="1"/>
    </row>
    <row r="64" spans="2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2:6" s="4" customFormat="1" x14ac:dyDescent="0.2">
      <c r="B81" s="1"/>
      <c r="D81" s="1"/>
      <c r="F81" s="1"/>
    </row>
    <row r="82" spans="2:6" s="4" customFormat="1" x14ac:dyDescent="0.2">
      <c r="B82" s="1"/>
      <c r="D82" s="1"/>
      <c r="F82" s="1"/>
    </row>
    <row r="83" spans="2:6" s="4" customFormat="1" x14ac:dyDescent="0.2">
      <c r="B83" s="1"/>
      <c r="D83" s="1"/>
      <c r="F83" s="1"/>
    </row>
    <row r="84" spans="2:6" s="4" customFormat="1" x14ac:dyDescent="0.2">
      <c r="B84" s="1"/>
      <c r="D84" s="1"/>
      <c r="F84" s="1"/>
    </row>
    <row r="85" spans="2:6" s="4" customFormat="1" x14ac:dyDescent="0.2">
      <c r="B85" s="1"/>
      <c r="D85" s="1"/>
      <c r="F85" s="1"/>
    </row>
    <row r="86" spans="2:6" s="4" customFormat="1" x14ac:dyDescent="0.2">
      <c r="B86" s="1"/>
      <c r="D86" s="1"/>
      <c r="F86" s="1"/>
    </row>
    <row r="87" spans="2:6" s="4" customFormat="1" x14ac:dyDescent="0.2">
      <c r="B87" s="1"/>
      <c r="D87" s="1"/>
      <c r="F87" s="1"/>
    </row>
    <row r="88" spans="2:6" s="4" customFormat="1" x14ac:dyDescent="0.2">
      <c r="B88" s="1"/>
      <c r="D88" s="1"/>
      <c r="F88" s="1"/>
    </row>
    <row r="89" spans="2:6" s="4" customFormat="1" x14ac:dyDescent="0.2">
      <c r="B89" s="1"/>
      <c r="D89" s="1"/>
      <c r="F89" s="1"/>
    </row>
    <row r="90" spans="2:6" s="4" customFormat="1" x14ac:dyDescent="0.2">
      <c r="B90" s="1"/>
      <c r="D90" s="1"/>
      <c r="F90" s="1"/>
    </row>
    <row r="91" spans="2:6" s="4" customFormat="1" x14ac:dyDescent="0.2">
      <c r="B91" s="1"/>
      <c r="D91" s="1"/>
      <c r="F91" s="1"/>
    </row>
    <row r="92" spans="2:6" s="4" customFormat="1" x14ac:dyDescent="0.2">
      <c r="B92" s="1"/>
      <c r="D92" s="1"/>
      <c r="F92" s="1"/>
    </row>
    <row r="93" spans="2:6" s="4" customFormat="1" x14ac:dyDescent="0.2">
      <c r="B93" s="1"/>
      <c r="D93" s="1"/>
      <c r="F93" s="1"/>
    </row>
    <row r="94" spans="2:6" s="4" customFormat="1" x14ac:dyDescent="0.2">
      <c r="B94" s="1"/>
      <c r="D94" s="1"/>
      <c r="F94" s="1"/>
    </row>
    <row r="95" spans="2:6" s="4" customFormat="1" x14ac:dyDescent="0.2">
      <c r="B95" s="1"/>
      <c r="D95" s="1"/>
      <c r="F95" s="1"/>
    </row>
  </sheetData>
  <sheetProtection algorithmName="SHA-512" hashValue="953vpTb0Wi5a8lmJX97r/atFKzfeMLvrw8taZd5UQhn2yZ5XHdVPEt/4TWk+C/RWIjhUfyLHIRiq0fw0+kwQoA==" saltValue="UexIxswb0qTTSyuMaAmsoA==" spinCount="100000" sheet="1" objects="1"/>
  <mergeCells count="4">
    <mergeCell ref="B48:E48"/>
    <mergeCell ref="E2:E4"/>
    <mergeCell ref="B13:E13"/>
    <mergeCell ref="B25:E25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5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F97"/>
  <sheetViews>
    <sheetView showGridLines="0" showZeros="0" zoomScaleNormal="100" workbookViewId="0">
      <selection activeCell="D28" sqref="D2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5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216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183</v>
      </c>
      <c r="C15" s="222" t="s">
        <v>309</v>
      </c>
      <c r="D15" s="22" t="str">
        <f ca="1">IF(B7="","","2X")</f>
        <v>2X</v>
      </c>
      <c r="E15" s="21"/>
      <c r="F15" s="4"/>
    </row>
    <row r="16" spans="2:6" ht="15" customHeight="1" thickBot="1" x14ac:dyDescent="0.25">
      <c r="B16" s="29" t="s">
        <v>449</v>
      </c>
      <c r="C16" s="222" t="s">
        <v>459</v>
      </c>
      <c r="D16" s="26"/>
      <c r="E16" s="25"/>
    </row>
    <row r="17" spans="2:6" ht="15" customHeight="1" thickBot="1" x14ac:dyDescent="0.25">
      <c r="B17" s="24" t="s">
        <v>184</v>
      </c>
      <c r="C17" s="222" t="s">
        <v>310</v>
      </c>
      <c r="D17" s="26"/>
      <c r="E17" s="25"/>
      <c r="F17" s="4"/>
    </row>
    <row r="18" spans="2:6" ht="15" customHeight="1" thickBot="1" x14ac:dyDescent="0.25">
      <c r="B18" s="24" t="s">
        <v>185</v>
      </c>
      <c r="C18" s="222" t="s">
        <v>311</v>
      </c>
      <c r="D18" s="26"/>
      <c r="E18" s="25"/>
    </row>
    <row r="19" spans="2:6" ht="15" customHeight="1" thickBot="1" x14ac:dyDescent="0.25">
      <c r="B19" s="24" t="s">
        <v>186</v>
      </c>
      <c r="C19" s="222" t="s">
        <v>312</v>
      </c>
      <c r="D19" s="26"/>
      <c r="E19" s="25"/>
    </row>
    <row r="20" spans="2:6" ht="15" customHeight="1" thickBot="1" x14ac:dyDescent="0.25">
      <c r="B20" s="24" t="s">
        <v>187</v>
      </c>
      <c r="C20" s="222" t="s">
        <v>313</v>
      </c>
      <c r="D20" s="26"/>
      <c r="E20" s="25"/>
    </row>
    <row r="21" spans="2:6" ht="15" customHeight="1" thickBot="1" x14ac:dyDescent="0.25">
      <c r="B21" s="24" t="s">
        <v>196</v>
      </c>
      <c r="C21" s="222" t="s">
        <v>314</v>
      </c>
      <c r="D21" s="26"/>
      <c r="E21" s="25"/>
    </row>
    <row r="22" spans="2:6" ht="15" customHeight="1" thickBot="1" x14ac:dyDescent="0.25">
      <c r="B22" s="23" t="s">
        <v>177</v>
      </c>
      <c r="C22" s="222" t="s">
        <v>315</v>
      </c>
      <c r="D22" s="26"/>
      <c r="E22" s="25"/>
    </row>
    <row r="23" spans="2:6" ht="15" customHeight="1" thickBot="1" x14ac:dyDescent="0.25">
      <c r="B23" s="34" t="s">
        <v>178</v>
      </c>
      <c r="C23" s="219" t="s">
        <v>316</v>
      </c>
      <c r="D23" s="37"/>
      <c r="E23" s="36"/>
    </row>
    <row r="24" spans="2:6" ht="15" customHeight="1" x14ac:dyDescent="0.2">
      <c r="B24" s="2"/>
      <c r="C24" s="7"/>
      <c r="D24" s="5"/>
      <c r="E24" s="6"/>
    </row>
    <row r="25" spans="2:6" ht="15" customHeight="1" thickBot="1" x14ac:dyDescent="0.25">
      <c r="B25" s="253" t="s">
        <v>169</v>
      </c>
      <c r="C25" s="254"/>
      <c r="D25" s="254"/>
      <c r="E25" s="255"/>
    </row>
    <row r="26" spans="2:6" ht="15" customHeight="1" thickBot="1" x14ac:dyDescent="0.25">
      <c r="B26" s="13" t="s">
        <v>164</v>
      </c>
      <c r="C26" s="14" t="s">
        <v>165</v>
      </c>
      <c r="D26" s="14" t="s">
        <v>166</v>
      </c>
      <c r="E26" s="15" t="s">
        <v>167</v>
      </c>
    </row>
    <row r="27" spans="2:6" ht="15" customHeight="1" x14ac:dyDescent="0.2">
      <c r="B27" s="40" t="s">
        <v>199</v>
      </c>
      <c r="C27" s="222" t="s">
        <v>389</v>
      </c>
      <c r="D27" s="18"/>
      <c r="E27" s="18">
        <v>2000</v>
      </c>
    </row>
    <row r="28" spans="2:6" ht="15" customHeight="1" x14ac:dyDescent="0.2">
      <c r="B28" s="138" t="s">
        <v>197</v>
      </c>
      <c r="C28" s="222" t="s">
        <v>403</v>
      </c>
      <c r="D28" s="20"/>
      <c r="E28" s="20">
        <v>2000</v>
      </c>
    </row>
    <row r="29" spans="2:6" ht="15" customHeight="1" x14ac:dyDescent="0.2">
      <c r="B29" s="138" t="s">
        <v>198</v>
      </c>
      <c r="C29" s="222" t="s">
        <v>404</v>
      </c>
      <c r="D29" s="20"/>
      <c r="E29" s="20">
        <v>2000</v>
      </c>
    </row>
    <row r="30" spans="2:6" ht="15" customHeight="1" x14ac:dyDescent="0.2">
      <c r="B30" s="138" t="s">
        <v>173</v>
      </c>
      <c r="C30" s="222" t="s">
        <v>337</v>
      </c>
      <c r="D30" s="20"/>
      <c r="E30" s="20">
        <v>4000</v>
      </c>
    </row>
    <row r="31" spans="2:6" ht="15" customHeight="1" thickBot="1" x14ac:dyDescent="0.25">
      <c r="B31" s="138" t="s">
        <v>206</v>
      </c>
      <c r="C31" s="222" t="s">
        <v>334</v>
      </c>
      <c r="D31" s="140"/>
      <c r="E31" s="22">
        <v>8000</v>
      </c>
    </row>
    <row r="32" spans="2:6" ht="15" customHeight="1" thickBot="1" x14ac:dyDescent="0.25">
      <c r="B32" s="138" t="s">
        <v>207</v>
      </c>
      <c r="C32" s="222" t="s">
        <v>338</v>
      </c>
      <c r="D32" s="140"/>
      <c r="E32" s="26">
        <v>8000</v>
      </c>
    </row>
    <row r="33" spans="2:5" ht="15" customHeight="1" thickBot="1" x14ac:dyDescent="0.25">
      <c r="B33" s="138" t="s">
        <v>175</v>
      </c>
      <c r="C33" s="222" t="s">
        <v>405</v>
      </c>
      <c r="D33" s="140"/>
      <c r="E33" s="26">
        <v>8000</v>
      </c>
    </row>
    <row r="34" spans="2:5" ht="15" customHeight="1" thickBot="1" x14ac:dyDescent="0.25">
      <c r="B34" s="138" t="s">
        <v>176</v>
      </c>
      <c r="C34" s="222" t="s">
        <v>390</v>
      </c>
      <c r="D34" s="26"/>
      <c r="E34" s="26">
        <v>8000</v>
      </c>
    </row>
    <row r="35" spans="2:5" ht="15" customHeight="1" thickBot="1" x14ac:dyDescent="0.25">
      <c r="B35" s="138" t="s">
        <v>179</v>
      </c>
      <c r="C35" s="222" t="s">
        <v>343</v>
      </c>
      <c r="D35" s="26"/>
      <c r="E35" s="26">
        <v>8000</v>
      </c>
    </row>
    <row r="36" spans="2:5" ht="15" customHeight="1" thickBot="1" x14ac:dyDescent="0.25">
      <c r="B36" s="138" t="s">
        <v>180</v>
      </c>
      <c r="C36" s="222" t="s">
        <v>344</v>
      </c>
      <c r="D36" s="45"/>
      <c r="E36" s="26">
        <v>8000</v>
      </c>
    </row>
    <row r="37" spans="2:5" ht="15" customHeight="1" thickBot="1" x14ac:dyDescent="0.25">
      <c r="B37" s="138" t="s">
        <v>217</v>
      </c>
      <c r="C37" s="222" t="s">
        <v>345</v>
      </c>
      <c r="D37" s="26"/>
      <c r="E37" s="26">
        <v>8000</v>
      </c>
    </row>
    <row r="38" spans="2:5" ht="15" customHeight="1" thickBot="1" x14ac:dyDescent="0.25">
      <c r="B38" s="138" t="s">
        <v>458</v>
      </c>
      <c r="C38" s="222" t="s">
        <v>460</v>
      </c>
      <c r="D38" s="160"/>
      <c r="E38" s="26">
        <v>8000</v>
      </c>
    </row>
    <row r="39" spans="2:5" ht="15" customHeight="1" thickBot="1" x14ac:dyDescent="0.25">
      <c r="B39" s="27" t="s">
        <v>194</v>
      </c>
      <c r="C39" s="222" t="s">
        <v>324</v>
      </c>
      <c r="D39" s="26" t="str">
        <f ca="1">IF(B7="","","Cod. Brasil: 049905/BR")</f>
        <v>Cod. Brasil: 049905/BR</v>
      </c>
      <c r="E39" s="26">
        <v>8000</v>
      </c>
    </row>
    <row r="40" spans="2:5" ht="15" customHeight="1" x14ac:dyDescent="0.2">
      <c r="B40" s="27" t="s">
        <v>205</v>
      </c>
      <c r="C40" s="222" t="s">
        <v>329</v>
      </c>
      <c r="D40" s="41" t="str">
        <f ca="1">IF(B7="","","2X")</f>
        <v>2X</v>
      </c>
      <c r="E40" s="41">
        <v>8000</v>
      </c>
    </row>
    <row r="41" spans="2:5" ht="15" customHeight="1" thickBot="1" x14ac:dyDescent="0.25">
      <c r="B41" s="40" t="s">
        <v>218</v>
      </c>
      <c r="C41" s="222" t="s">
        <v>406</v>
      </c>
      <c r="D41" s="22"/>
      <c r="E41" s="21">
        <v>8000</v>
      </c>
    </row>
    <row r="42" spans="2:5" ht="15" customHeight="1" x14ac:dyDescent="0.2">
      <c r="B42" s="40" t="s">
        <v>228</v>
      </c>
      <c r="C42" s="222" t="s">
        <v>340</v>
      </c>
      <c r="D42" s="20"/>
      <c r="E42" s="19">
        <v>8000</v>
      </c>
    </row>
    <row r="43" spans="2:5" ht="15" customHeight="1" thickBot="1" x14ac:dyDescent="0.25">
      <c r="B43" s="40" t="s">
        <v>219</v>
      </c>
      <c r="C43" s="222" t="s">
        <v>346</v>
      </c>
      <c r="D43" s="20"/>
      <c r="E43" s="19">
        <v>8000</v>
      </c>
    </row>
    <row r="44" spans="2:5" ht="15" customHeight="1" thickBot="1" x14ac:dyDescent="0.25">
      <c r="B44" s="30" t="s">
        <v>446</v>
      </c>
      <c r="C44" s="217" t="s">
        <v>447</v>
      </c>
      <c r="D44" s="32" t="str">
        <f ca="1">IF(B7="","","Capacidade: 38 Lts")</f>
        <v>Capacidade: 38 Lts</v>
      </c>
      <c r="E44" s="32">
        <v>8000</v>
      </c>
    </row>
    <row r="45" spans="2:5" ht="15" customHeight="1" x14ac:dyDescent="0.25">
      <c r="B45" s="141"/>
      <c r="D45" s="11"/>
      <c r="E45" s="12"/>
    </row>
    <row r="46" spans="2:5" ht="15" customHeight="1" thickBot="1" x14ac:dyDescent="0.25">
      <c r="B46" s="253" t="s">
        <v>170</v>
      </c>
      <c r="C46" s="254"/>
      <c r="D46" s="254"/>
      <c r="E46" s="255"/>
    </row>
    <row r="47" spans="2:5" ht="15" customHeight="1" thickBot="1" x14ac:dyDescent="0.25">
      <c r="B47" s="13" t="s">
        <v>164</v>
      </c>
      <c r="C47" s="14" t="s">
        <v>165</v>
      </c>
      <c r="D47" s="14" t="s">
        <v>166</v>
      </c>
      <c r="E47" s="15" t="s">
        <v>167</v>
      </c>
    </row>
    <row r="48" spans="2:5" ht="15" customHeight="1" thickBot="1" x14ac:dyDescent="0.25">
      <c r="B48" s="38" t="s">
        <v>182</v>
      </c>
      <c r="C48" s="225" t="s">
        <v>341</v>
      </c>
      <c r="D48" s="47"/>
      <c r="E48" s="33">
        <v>16000</v>
      </c>
    </row>
    <row r="49" spans="1:6" ht="15" customHeight="1" thickBot="1" x14ac:dyDescent="0.25">
      <c r="B49" s="39" t="s">
        <v>188</v>
      </c>
      <c r="C49" s="222" t="s">
        <v>401</v>
      </c>
      <c r="D49" s="48"/>
      <c r="E49" s="28"/>
    </row>
    <row r="50" spans="1:6" ht="15" customHeight="1" thickBot="1" x14ac:dyDescent="0.25">
      <c r="B50" s="27" t="s">
        <v>462</v>
      </c>
      <c r="C50" s="222" t="s">
        <v>398</v>
      </c>
      <c r="D50" s="26" t="s">
        <v>461</v>
      </c>
      <c r="E50" s="16">
        <v>8000</v>
      </c>
    </row>
    <row r="51" spans="1:6" ht="15" customHeight="1" thickBot="1" x14ac:dyDescent="0.25">
      <c r="B51" s="27" t="s">
        <v>439</v>
      </c>
      <c r="C51" s="222" t="s">
        <v>442</v>
      </c>
      <c r="D51" s="164" t="s">
        <v>463</v>
      </c>
      <c r="E51" s="16">
        <v>8000</v>
      </c>
    </row>
    <row r="52" spans="1:6" ht="15" customHeight="1" thickBot="1" x14ac:dyDescent="0.25">
      <c r="B52" s="39" t="s">
        <v>203</v>
      </c>
      <c r="C52" s="222" t="s">
        <v>336</v>
      </c>
      <c r="D52" s="48"/>
      <c r="E52" s="28">
        <v>16000</v>
      </c>
      <c r="F52" s="4"/>
    </row>
    <row r="53" spans="1:6" ht="15" customHeight="1" thickBot="1" x14ac:dyDescent="0.25">
      <c r="B53" s="156" t="s">
        <v>220</v>
      </c>
      <c r="C53" s="219" t="s">
        <v>342</v>
      </c>
      <c r="D53" s="37"/>
      <c r="E53" s="36">
        <v>16000</v>
      </c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B55" s="2"/>
      <c r="C55" s="7"/>
      <c r="D55" s="5"/>
      <c r="E55" s="6"/>
      <c r="F55" s="4"/>
    </row>
    <row r="56" spans="1:6" x14ac:dyDescent="0.2">
      <c r="B56" s="2"/>
      <c r="C56" s="7"/>
      <c r="D56" s="5"/>
      <c r="E56" s="6"/>
      <c r="F56" s="4"/>
    </row>
    <row r="57" spans="1:6" x14ac:dyDescent="0.2">
      <c r="B57" s="2"/>
      <c r="C57" s="7"/>
      <c r="D57" s="5"/>
      <c r="E57" s="6"/>
      <c r="F57" s="4"/>
    </row>
    <row r="58" spans="1:6" x14ac:dyDescent="0.2">
      <c r="B58" s="2"/>
      <c r="C58" s="7"/>
      <c r="D58" s="5"/>
      <c r="E58" s="6"/>
      <c r="F58" s="4"/>
    </row>
    <row r="59" spans="1:6" x14ac:dyDescent="0.2">
      <c r="E59" s="6"/>
      <c r="F59" s="4"/>
    </row>
    <row r="60" spans="1:6" x14ac:dyDescent="0.2">
      <c r="A60" s="4"/>
      <c r="E60" s="6"/>
      <c r="F60" s="4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2:6" s="4" customFormat="1" x14ac:dyDescent="0.2">
      <c r="B81" s="1"/>
      <c r="D81" s="1"/>
      <c r="F81" s="1"/>
    </row>
    <row r="82" spans="2:6" s="4" customFormat="1" x14ac:dyDescent="0.2">
      <c r="B82" s="1"/>
      <c r="D82" s="1"/>
      <c r="F82" s="1"/>
    </row>
    <row r="83" spans="2:6" s="4" customFormat="1" x14ac:dyDescent="0.2">
      <c r="B83" s="1"/>
      <c r="D83" s="1"/>
      <c r="F83" s="1"/>
    </row>
    <row r="84" spans="2:6" s="4" customFormat="1" x14ac:dyDescent="0.2">
      <c r="B84" s="1"/>
      <c r="D84" s="1"/>
      <c r="F84" s="1"/>
    </row>
    <row r="85" spans="2:6" s="4" customFormat="1" x14ac:dyDescent="0.2">
      <c r="B85" s="1"/>
      <c r="D85" s="1"/>
      <c r="F85" s="1"/>
    </row>
    <row r="86" spans="2:6" s="4" customFormat="1" x14ac:dyDescent="0.2">
      <c r="B86" s="1"/>
      <c r="D86" s="1"/>
      <c r="F86" s="1"/>
    </row>
    <row r="87" spans="2:6" s="4" customFormat="1" x14ac:dyDescent="0.2">
      <c r="B87" s="1"/>
      <c r="D87" s="1"/>
      <c r="F87" s="1"/>
    </row>
    <row r="88" spans="2:6" s="4" customFormat="1" x14ac:dyDescent="0.2">
      <c r="B88" s="1"/>
      <c r="D88" s="1"/>
      <c r="F88" s="1"/>
    </row>
    <row r="89" spans="2:6" s="4" customFormat="1" x14ac:dyDescent="0.2">
      <c r="B89" s="1"/>
      <c r="D89" s="1"/>
      <c r="F89" s="1"/>
    </row>
    <row r="90" spans="2:6" s="4" customFormat="1" x14ac:dyDescent="0.2">
      <c r="B90" s="1"/>
      <c r="D90" s="1"/>
      <c r="F90" s="1"/>
    </row>
    <row r="91" spans="2:6" s="4" customFormat="1" x14ac:dyDescent="0.2">
      <c r="B91" s="1"/>
      <c r="D91" s="1"/>
      <c r="F91" s="1"/>
    </row>
    <row r="92" spans="2:6" s="4" customFormat="1" x14ac:dyDescent="0.2">
      <c r="B92" s="1"/>
      <c r="D92" s="1"/>
      <c r="F92" s="1"/>
    </row>
    <row r="93" spans="2:6" s="4" customFormat="1" x14ac:dyDescent="0.2">
      <c r="B93" s="1"/>
      <c r="D93" s="1"/>
      <c r="F93" s="1"/>
    </row>
    <row r="94" spans="2:6" s="4" customFormat="1" x14ac:dyDescent="0.2">
      <c r="B94" s="1"/>
      <c r="D94" s="1"/>
      <c r="F94" s="1"/>
    </row>
    <row r="95" spans="2:6" s="4" customFormat="1" x14ac:dyDescent="0.2">
      <c r="B95" s="1"/>
      <c r="D95" s="1"/>
      <c r="F95" s="1"/>
    </row>
    <row r="96" spans="2:6" s="4" customFormat="1" x14ac:dyDescent="0.2">
      <c r="B96" s="1"/>
      <c r="D96" s="1"/>
      <c r="F96" s="1"/>
    </row>
    <row r="97" spans="1:6" s="4" customFormat="1" x14ac:dyDescent="0.2">
      <c r="A97" s="1"/>
      <c r="B97" s="1"/>
      <c r="D97" s="1"/>
      <c r="F97" s="1"/>
    </row>
  </sheetData>
  <sheetProtection algorithmName="SHA-512" hashValue="tTrZNSZtLtJAyHHsdVHs97y7Ug5IvRhBPijWi09w88UnL6M84ED6xWHnQB72E5wZAh2xdVzVRTVBrOerqcPk0Q==" saltValue="RUjGAXCUQkzjM8axJh2tWQ==" spinCount="100000" sheet="1" objects="1"/>
  <mergeCells count="4">
    <mergeCell ref="B46:E46"/>
    <mergeCell ref="E2:E4"/>
    <mergeCell ref="B13:E13"/>
    <mergeCell ref="B25:E25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F93"/>
  <sheetViews>
    <sheetView showGridLines="0" showZeros="0" zoomScaleNormal="100" workbookViewId="0">
      <selection activeCell="G31" sqref="G31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thickTop="1" x14ac:dyDescent="0.2">
      <c r="B2" s="3"/>
      <c r="D2" s="5"/>
      <c r="E2" s="256">
        <v>6</v>
      </c>
    </row>
    <row r="3" spans="2:6" x14ac:dyDescent="0.2">
      <c r="B3" s="3"/>
      <c r="D3" s="5"/>
      <c r="E3" s="257"/>
    </row>
    <row r="4" spans="2:6" ht="13.5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221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3">
      <c r="B15" s="51" t="s">
        <v>183</v>
      </c>
      <c r="C15" s="224" t="s">
        <v>309</v>
      </c>
      <c r="D15" s="52" t="str">
        <f ca="1">IF(B7="","","2X")</f>
        <v>2X</v>
      </c>
      <c r="E15" s="53"/>
      <c r="F15" s="4"/>
    </row>
    <row r="16" spans="2:6" ht="15" customHeight="1" thickBot="1" x14ac:dyDescent="0.3">
      <c r="B16" s="29" t="s">
        <v>450</v>
      </c>
      <c r="C16" s="224" t="s">
        <v>453</v>
      </c>
      <c r="D16" s="26"/>
      <c r="E16" s="25"/>
    </row>
    <row r="17" spans="2:6" ht="15" customHeight="1" thickBot="1" x14ac:dyDescent="0.3">
      <c r="B17" s="54" t="s">
        <v>184</v>
      </c>
      <c r="C17" s="224" t="s">
        <v>310</v>
      </c>
      <c r="D17" s="55"/>
      <c r="E17" s="56"/>
      <c r="F17" s="4"/>
    </row>
    <row r="18" spans="2:6" ht="15" customHeight="1" thickBot="1" x14ac:dyDescent="0.3">
      <c r="B18" s="54" t="s">
        <v>185</v>
      </c>
      <c r="C18" s="224" t="s">
        <v>311</v>
      </c>
      <c r="D18" s="55"/>
      <c r="E18" s="56"/>
    </row>
    <row r="19" spans="2:6" ht="15" customHeight="1" thickBot="1" x14ac:dyDescent="0.3">
      <c r="B19" s="54" t="s">
        <v>186</v>
      </c>
      <c r="C19" s="224" t="s">
        <v>312</v>
      </c>
      <c r="D19" s="55"/>
      <c r="E19" s="56"/>
    </row>
    <row r="20" spans="2:6" ht="15" customHeight="1" thickBot="1" x14ac:dyDescent="0.3">
      <c r="B20" s="54" t="s">
        <v>187</v>
      </c>
      <c r="C20" s="224" t="s">
        <v>313</v>
      </c>
      <c r="D20" s="55"/>
      <c r="E20" s="56"/>
    </row>
    <row r="21" spans="2:6" ht="15" customHeight="1" thickBot="1" x14ac:dyDescent="0.3">
      <c r="B21" s="57" t="s">
        <v>196</v>
      </c>
      <c r="C21" s="224" t="s">
        <v>314</v>
      </c>
      <c r="D21" s="55"/>
      <c r="E21" s="56"/>
    </row>
    <row r="22" spans="2:6" ht="15" customHeight="1" thickBot="1" x14ac:dyDescent="0.3">
      <c r="B22" s="51" t="s">
        <v>226</v>
      </c>
      <c r="C22" s="224" t="s">
        <v>347</v>
      </c>
      <c r="D22" s="55" t="str">
        <f ca="1">IF(B7="","","2X")</f>
        <v>2X</v>
      </c>
      <c r="E22" s="56"/>
    </row>
    <row r="23" spans="2:6" ht="15" customHeight="1" thickBot="1" x14ac:dyDescent="0.3">
      <c r="B23" s="54" t="s">
        <v>244</v>
      </c>
      <c r="C23" s="224" t="s">
        <v>348</v>
      </c>
      <c r="D23" s="55" t="str">
        <f ca="1">IF(B7="","","2X")</f>
        <v>2X</v>
      </c>
      <c r="E23" s="56"/>
    </row>
    <row r="24" spans="2:6" ht="15" customHeight="1" thickBot="1" x14ac:dyDescent="0.3">
      <c r="B24" s="58" t="s">
        <v>227</v>
      </c>
      <c r="C24" s="232" t="s">
        <v>349</v>
      </c>
      <c r="D24" s="59"/>
      <c r="E24" s="60"/>
    </row>
    <row r="25" spans="2:6" ht="15" customHeight="1" x14ac:dyDescent="0.2">
      <c r="B25" s="2"/>
      <c r="C25" s="7"/>
      <c r="D25" s="5"/>
      <c r="E25" s="6"/>
    </row>
    <row r="26" spans="2:6" ht="15" customHeight="1" thickBot="1" x14ac:dyDescent="0.25">
      <c r="B26" s="253" t="s">
        <v>169</v>
      </c>
      <c r="C26" s="254"/>
      <c r="D26" s="254"/>
      <c r="E26" s="255"/>
    </row>
    <row r="27" spans="2:6" ht="15" customHeight="1" thickBot="1" x14ac:dyDescent="0.25">
      <c r="B27" s="13" t="s">
        <v>164</v>
      </c>
      <c r="C27" s="14" t="s">
        <v>165</v>
      </c>
      <c r="D27" s="14" t="s">
        <v>166</v>
      </c>
      <c r="E27" s="15" t="s">
        <v>167</v>
      </c>
    </row>
    <row r="28" spans="2:6" ht="15" customHeight="1" x14ac:dyDescent="0.2">
      <c r="B28" s="40" t="s">
        <v>199</v>
      </c>
      <c r="C28" s="125" t="s">
        <v>402</v>
      </c>
      <c r="D28" s="61"/>
      <c r="E28" s="61">
        <v>2000</v>
      </c>
    </row>
    <row r="29" spans="2:6" ht="15" customHeight="1" x14ac:dyDescent="0.2">
      <c r="B29" s="154" t="s">
        <v>197</v>
      </c>
      <c r="C29" s="128" t="s">
        <v>403</v>
      </c>
      <c r="D29" s="62"/>
      <c r="E29" s="62">
        <v>2000</v>
      </c>
    </row>
    <row r="30" spans="2:6" ht="15" customHeight="1" x14ac:dyDescent="0.2">
      <c r="B30" s="154" t="s">
        <v>198</v>
      </c>
      <c r="C30" s="128" t="s">
        <v>404</v>
      </c>
      <c r="D30" s="62"/>
      <c r="E30" s="62">
        <v>2000</v>
      </c>
    </row>
    <row r="31" spans="2:6" ht="15" customHeight="1" x14ac:dyDescent="0.2">
      <c r="B31" s="154" t="s">
        <v>173</v>
      </c>
      <c r="C31" s="128" t="s">
        <v>337</v>
      </c>
      <c r="D31" s="62"/>
      <c r="E31" s="62">
        <v>4000</v>
      </c>
    </row>
    <row r="32" spans="2:6" ht="15" customHeight="1" thickBot="1" x14ac:dyDescent="0.25">
      <c r="B32" s="154" t="s">
        <v>206</v>
      </c>
      <c r="C32" s="128" t="s">
        <v>334</v>
      </c>
      <c r="D32" s="155"/>
      <c r="E32" s="63">
        <v>8000</v>
      </c>
    </row>
    <row r="33" spans="2:6" ht="15" customHeight="1" thickBot="1" x14ac:dyDescent="0.25">
      <c r="B33" s="154" t="s">
        <v>207</v>
      </c>
      <c r="C33" s="128" t="s">
        <v>338</v>
      </c>
      <c r="D33" s="155"/>
      <c r="E33" s="64">
        <v>8000</v>
      </c>
    </row>
    <row r="34" spans="2:6" ht="15" customHeight="1" thickBot="1" x14ac:dyDescent="0.25">
      <c r="B34" s="154" t="s">
        <v>175</v>
      </c>
      <c r="C34" s="128" t="s">
        <v>339</v>
      </c>
      <c r="D34" s="155"/>
      <c r="E34" s="64">
        <v>8000</v>
      </c>
    </row>
    <row r="35" spans="2:6" ht="15" customHeight="1" thickBot="1" x14ac:dyDescent="0.25">
      <c r="B35" s="154" t="s">
        <v>176</v>
      </c>
      <c r="C35" s="128" t="s">
        <v>390</v>
      </c>
      <c r="D35" s="26"/>
      <c r="E35" s="64">
        <v>8000</v>
      </c>
    </row>
    <row r="36" spans="2:6" ht="15" customHeight="1" thickBot="1" x14ac:dyDescent="0.25">
      <c r="B36" s="154" t="s">
        <v>179</v>
      </c>
      <c r="C36" s="128" t="s">
        <v>343</v>
      </c>
      <c r="D36" s="26"/>
      <c r="E36" s="64">
        <v>8000</v>
      </c>
    </row>
    <row r="37" spans="2:6" ht="15" customHeight="1" thickBot="1" x14ac:dyDescent="0.25">
      <c r="B37" s="154" t="s">
        <v>180</v>
      </c>
      <c r="C37" s="128" t="s">
        <v>344</v>
      </c>
      <c r="D37" s="65"/>
      <c r="E37" s="64">
        <v>8000</v>
      </c>
    </row>
    <row r="38" spans="2:6" ht="15" customHeight="1" thickBot="1" x14ac:dyDescent="0.25">
      <c r="B38" s="154" t="s">
        <v>217</v>
      </c>
      <c r="C38" s="128" t="s">
        <v>345</v>
      </c>
      <c r="D38" s="26"/>
      <c r="E38" s="64">
        <v>8000</v>
      </c>
    </row>
    <row r="39" spans="2:6" ht="15" customHeight="1" thickBot="1" x14ac:dyDescent="0.25">
      <c r="B39" s="27" t="s">
        <v>194</v>
      </c>
      <c r="C39" s="128" t="s">
        <v>324</v>
      </c>
      <c r="D39" s="26" t="str">
        <f ca="1">IF(B7="","","Cod. Brasil: 049905/BR")</f>
        <v>Cod. Brasil: 049905/BR</v>
      </c>
      <c r="E39" s="64">
        <v>8000</v>
      </c>
    </row>
    <row r="40" spans="2:6" ht="15" customHeight="1" x14ac:dyDescent="0.2">
      <c r="B40" s="27" t="s">
        <v>205</v>
      </c>
      <c r="C40" s="128" t="s">
        <v>329</v>
      </c>
      <c r="D40" s="41" t="str">
        <f ca="1">IF(B7="","","2X")</f>
        <v>2X</v>
      </c>
      <c r="E40" s="66">
        <v>8000</v>
      </c>
    </row>
    <row r="41" spans="2:6" ht="15" customHeight="1" thickBot="1" x14ac:dyDescent="0.25">
      <c r="B41" s="40" t="s">
        <v>218</v>
      </c>
      <c r="C41" s="128" t="s">
        <v>406</v>
      </c>
      <c r="D41" s="22"/>
      <c r="E41" s="67">
        <v>8000</v>
      </c>
    </row>
    <row r="42" spans="2:6" ht="15" customHeight="1" thickBot="1" x14ac:dyDescent="0.25">
      <c r="B42" s="27" t="s">
        <v>219</v>
      </c>
      <c r="C42" s="128" t="s">
        <v>346</v>
      </c>
      <c r="D42" s="26"/>
      <c r="E42" s="16">
        <v>8000</v>
      </c>
    </row>
    <row r="43" spans="2:6" ht="15" customHeight="1" thickBot="1" x14ac:dyDescent="0.25">
      <c r="B43" s="27" t="s">
        <v>228</v>
      </c>
      <c r="C43" s="128" t="s">
        <v>340</v>
      </c>
      <c r="D43" s="26"/>
      <c r="E43" s="16">
        <v>8000</v>
      </c>
    </row>
    <row r="44" spans="2:6" ht="15" customHeight="1" thickBot="1" x14ac:dyDescent="0.25">
      <c r="B44" s="30" t="s">
        <v>446</v>
      </c>
      <c r="C44" s="217" t="s">
        <v>447</v>
      </c>
      <c r="D44" s="32" t="str">
        <f ca="1">IF(B7="","","Capacidade: 38 Lts")</f>
        <v>Capacidade: 38 Lts</v>
      </c>
      <c r="E44" s="32">
        <v>8000</v>
      </c>
    </row>
    <row r="45" spans="2:6" ht="15" customHeight="1" x14ac:dyDescent="0.25">
      <c r="B45" s="141"/>
      <c r="D45" s="11"/>
      <c r="E45" s="12"/>
    </row>
    <row r="46" spans="2:6" ht="15" customHeight="1" thickBot="1" x14ac:dyDescent="0.25">
      <c r="B46" s="253" t="s">
        <v>170</v>
      </c>
      <c r="C46" s="254"/>
      <c r="D46" s="254"/>
      <c r="E46" s="255"/>
    </row>
    <row r="47" spans="2:6" ht="15" customHeight="1" thickBot="1" x14ac:dyDescent="0.25">
      <c r="B47" s="13" t="s">
        <v>164</v>
      </c>
      <c r="C47" s="14" t="s">
        <v>165</v>
      </c>
      <c r="D47" s="14" t="s">
        <v>166</v>
      </c>
      <c r="E47" s="15" t="s">
        <v>167</v>
      </c>
      <c r="F47" s="4"/>
    </row>
    <row r="48" spans="2:6" ht="15" customHeight="1" thickBot="1" x14ac:dyDescent="0.25">
      <c r="B48" s="50" t="s">
        <v>182</v>
      </c>
      <c r="C48" s="125" t="s">
        <v>335</v>
      </c>
      <c r="D48" s="68"/>
      <c r="E48" s="69">
        <v>16000</v>
      </c>
      <c r="F48" s="4"/>
    </row>
    <row r="49" spans="1:6" ht="15" customHeight="1" thickBot="1" x14ac:dyDescent="0.25">
      <c r="B49" s="24" t="s">
        <v>188</v>
      </c>
      <c r="C49" s="128" t="s">
        <v>331</v>
      </c>
      <c r="D49" s="64"/>
      <c r="E49" s="70"/>
      <c r="F49" s="4"/>
    </row>
    <row r="50" spans="1:6" ht="15" customHeight="1" thickBot="1" x14ac:dyDescent="0.25">
      <c r="B50" s="27" t="s">
        <v>439</v>
      </c>
      <c r="C50" s="128" t="s">
        <v>442</v>
      </c>
      <c r="D50" s="26"/>
      <c r="E50" s="16">
        <v>8000</v>
      </c>
    </row>
    <row r="51" spans="1:6" ht="15" customHeight="1" thickBot="1" x14ac:dyDescent="0.25">
      <c r="B51" s="24" t="s">
        <v>203</v>
      </c>
      <c r="C51" s="128" t="s">
        <v>336</v>
      </c>
      <c r="D51" s="64"/>
      <c r="E51" s="70">
        <v>16000</v>
      </c>
      <c r="F51" s="4"/>
    </row>
    <row r="52" spans="1:6" ht="15" customHeight="1" thickBot="1" x14ac:dyDescent="0.25">
      <c r="B52" s="156" t="s">
        <v>220</v>
      </c>
      <c r="C52" s="131" t="s">
        <v>342</v>
      </c>
      <c r="D52" s="72"/>
      <c r="E52" s="73">
        <v>16000</v>
      </c>
      <c r="F52" s="4"/>
    </row>
    <row r="53" spans="1:6" x14ac:dyDescent="0.2">
      <c r="B53" s="2"/>
      <c r="C53" s="7"/>
      <c r="D53" s="5"/>
      <c r="E53" s="6"/>
      <c r="F53" s="4"/>
    </row>
    <row r="54" spans="1:6" x14ac:dyDescent="0.2">
      <c r="B54" s="2"/>
      <c r="C54" s="7"/>
      <c r="D54" s="5"/>
      <c r="E54" s="6"/>
      <c r="F54" s="4"/>
    </row>
    <row r="55" spans="1:6" x14ac:dyDescent="0.2">
      <c r="B55" s="2"/>
      <c r="C55" s="7"/>
      <c r="D55" s="5"/>
      <c r="E55" s="6"/>
      <c r="F55" s="4"/>
    </row>
    <row r="56" spans="1:6" x14ac:dyDescent="0.2">
      <c r="A56" s="4"/>
      <c r="B56" s="2"/>
      <c r="C56" s="7"/>
      <c r="D56" s="5"/>
      <c r="E56" s="6"/>
    </row>
    <row r="57" spans="1:6" s="4" customFormat="1" x14ac:dyDescent="0.2">
      <c r="B57" s="2"/>
      <c r="C57" s="7"/>
      <c r="D57" s="5"/>
      <c r="E57" s="6"/>
      <c r="F57" s="1"/>
    </row>
    <row r="58" spans="1:6" s="4" customFormat="1" x14ac:dyDescent="0.2">
      <c r="B58" s="1"/>
      <c r="D58" s="1"/>
      <c r="E58" s="6"/>
      <c r="F58" s="1"/>
    </row>
    <row r="59" spans="1:6" s="4" customFormat="1" x14ac:dyDescent="0.2">
      <c r="B59" s="1"/>
      <c r="D59" s="1"/>
      <c r="E59" s="6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B92" s="1"/>
      <c r="D92" s="1"/>
      <c r="F92" s="1"/>
    </row>
    <row r="93" spans="1:6" s="4" customFormat="1" x14ac:dyDescent="0.2">
      <c r="A93" s="1"/>
      <c r="B93" s="1"/>
      <c r="D93" s="1"/>
      <c r="F93" s="1"/>
    </row>
  </sheetData>
  <sheetProtection algorithmName="SHA-512" hashValue="wxTO6y5uDEbJ77T7+J74cBcSx/I/AGHtjLms9fMHKrG0hNYl+LYSo/5ep7/RIWYLfxuVK5BEzRDMs8Ez2FCduA==" saltValue="NWgNpEp3h06ykIXnO34zIA==" spinCount="100000" sheet="1" objects="1" scenarios="1" insertHyperlinks="0"/>
  <mergeCells count="4">
    <mergeCell ref="B46:E46"/>
    <mergeCell ref="E2:E4"/>
    <mergeCell ref="B13:E13"/>
    <mergeCell ref="B26:E26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5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F92"/>
  <sheetViews>
    <sheetView showGridLines="0" showZeros="0" zoomScaleNormal="100" workbookViewId="0">
      <selection activeCell="I18" sqref="I18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7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229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245</v>
      </c>
      <c r="C15" s="128" t="s">
        <v>347</v>
      </c>
      <c r="D15" s="63" t="str">
        <f ca="1">IF(B7="","","2X")</f>
        <v>2X</v>
      </c>
      <c r="E15" s="67"/>
      <c r="F15" s="4"/>
    </row>
    <row r="16" spans="2:6" ht="15" customHeight="1" thickBot="1" x14ac:dyDescent="0.25">
      <c r="B16" s="29" t="s">
        <v>450</v>
      </c>
      <c r="C16" s="128" t="s">
        <v>453</v>
      </c>
      <c r="D16" s="26"/>
      <c r="E16" s="25"/>
    </row>
    <row r="17" spans="2:6" ht="15" customHeight="1" thickBot="1" x14ac:dyDescent="0.25">
      <c r="B17" s="24" t="s">
        <v>244</v>
      </c>
      <c r="C17" s="128" t="s">
        <v>348</v>
      </c>
      <c r="D17" s="64" t="str">
        <f ca="1">IF(B7="","","2X")</f>
        <v>2X</v>
      </c>
      <c r="E17" s="16"/>
      <c r="F17" s="4"/>
    </row>
    <row r="18" spans="2:6" ht="15" customHeight="1" x14ac:dyDescent="0.2">
      <c r="B18" s="74" t="s">
        <v>243</v>
      </c>
      <c r="C18" s="128" t="s">
        <v>349</v>
      </c>
      <c r="D18" s="66"/>
      <c r="E18" s="70"/>
    </row>
    <row r="19" spans="2:6" ht="15" customHeight="1" thickBot="1" x14ac:dyDescent="0.25">
      <c r="B19" s="31" t="s">
        <v>242</v>
      </c>
      <c r="C19" s="131" t="s">
        <v>350</v>
      </c>
      <c r="D19" s="75"/>
      <c r="E19" s="76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225" t="s">
        <v>407</v>
      </c>
      <c r="D23" s="18"/>
      <c r="E23" s="18">
        <v>2000</v>
      </c>
    </row>
    <row r="24" spans="2:6" ht="15" customHeight="1" x14ac:dyDescent="0.2">
      <c r="B24" s="138" t="s">
        <v>173</v>
      </c>
      <c r="C24" s="222" t="s">
        <v>337</v>
      </c>
      <c r="D24" s="20"/>
      <c r="E24" s="20">
        <v>4000</v>
      </c>
    </row>
    <row r="25" spans="2:6" ht="15" customHeight="1" x14ac:dyDescent="0.2">
      <c r="B25" s="138" t="s">
        <v>206</v>
      </c>
      <c r="C25" s="222" t="s">
        <v>351</v>
      </c>
      <c r="D25" s="20"/>
      <c r="E25" s="20">
        <v>8000</v>
      </c>
    </row>
    <row r="26" spans="2:6" ht="15" customHeight="1" x14ac:dyDescent="0.2">
      <c r="B26" s="138" t="s">
        <v>207</v>
      </c>
      <c r="C26" s="222" t="s">
        <v>408</v>
      </c>
      <c r="D26" s="20"/>
      <c r="E26" s="20">
        <v>8000</v>
      </c>
    </row>
    <row r="27" spans="2:6" ht="15" customHeight="1" thickBot="1" x14ac:dyDescent="0.25">
      <c r="B27" s="138" t="s">
        <v>175</v>
      </c>
      <c r="C27" s="222" t="s">
        <v>405</v>
      </c>
      <c r="D27" s="140"/>
      <c r="E27" s="22">
        <v>8000</v>
      </c>
    </row>
    <row r="28" spans="2:6" ht="15" customHeight="1" thickBot="1" x14ac:dyDescent="0.25">
      <c r="B28" s="138" t="s">
        <v>233</v>
      </c>
      <c r="C28" s="222" t="s">
        <v>406</v>
      </c>
      <c r="D28" s="140"/>
      <c r="E28" s="26">
        <v>8000</v>
      </c>
    </row>
    <row r="29" spans="2:6" ht="15" customHeight="1" thickBot="1" x14ac:dyDescent="0.25">
      <c r="B29" s="138" t="s">
        <v>180</v>
      </c>
      <c r="C29" s="222" t="s">
        <v>409</v>
      </c>
      <c r="D29" s="140"/>
      <c r="E29" s="26">
        <v>8000</v>
      </c>
    </row>
    <row r="30" spans="2:6" ht="15" customHeight="1" thickBot="1" x14ac:dyDescent="0.25">
      <c r="B30" s="138" t="s">
        <v>234</v>
      </c>
      <c r="C30" s="222" t="s">
        <v>345</v>
      </c>
      <c r="D30" s="26"/>
      <c r="E30" s="26">
        <v>8000</v>
      </c>
    </row>
    <row r="31" spans="2:6" ht="15" customHeight="1" thickBot="1" x14ac:dyDescent="0.25">
      <c r="B31" s="138" t="s">
        <v>179</v>
      </c>
      <c r="C31" s="222" t="s">
        <v>343</v>
      </c>
      <c r="D31" s="26"/>
      <c r="E31" s="26">
        <v>8000</v>
      </c>
    </row>
    <row r="32" spans="2:6" ht="15" customHeight="1" thickBot="1" x14ac:dyDescent="0.25">
      <c r="B32" s="138" t="s">
        <v>235</v>
      </c>
      <c r="C32" s="222" t="s">
        <v>329</v>
      </c>
      <c r="D32" s="45" t="str">
        <f ca="1">IF(B7="","","2X")</f>
        <v>2X</v>
      </c>
      <c r="E32" s="26">
        <v>8000</v>
      </c>
    </row>
    <row r="33" spans="2:6" ht="15" customHeight="1" thickBot="1" x14ac:dyDescent="0.25">
      <c r="B33" s="138" t="s">
        <v>236</v>
      </c>
      <c r="C33" s="222" t="s">
        <v>353</v>
      </c>
      <c r="D33" s="26" t="str">
        <f ca="1">IF(B7="","","2X")</f>
        <v>2X</v>
      </c>
      <c r="E33" s="26">
        <v>8000</v>
      </c>
    </row>
    <row r="34" spans="2:6" ht="15" customHeight="1" thickBot="1" x14ac:dyDescent="0.25">
      <c r="B34" s="138" t="s">
        <v>440</v>
      </c>
      <c r="C34" s="222" t="s">
        <v>398</v>
      </c>
      <c r="D34" s="26"/>
      <c r="E34" s="26">
        <v>8000</v>
      </c>
    </row>
    <row r="35" spans="2:6" ht="15" customHeight="1" x14ac:dyDescent="0.2">
      <c r="B35" s="138" t="s">
        <v>190</v>
      </c>
      <c r="C35" s="222" t="s">
        <v>324</v>
      </c>
      <c r="D35" s="41"/>
      <c r="E35" s="41">
        <v>8000</v>
      </c>
    </row>
    <row r="36" spans="2:6" ht="15" customHeight="1" thickBot="1" x14ac:dyDescent="0.25">
      <c r="B36" s="138" t="s">
        <v>247</v>
      </c>
      <c r="C36" s="222" t="s">
        <v>354</v>
      </c>
      <c r="D36" s="22"/>
      <c r="E36" s="21">
        <v>8000</v>
      </c>
    </row>
    <row r="37" spans="2:6" ht="15" customHeight="1" thickBot="1" x14ac:dyDescent="0.25">
      <c r="B37" s="138" t="s">
        <v>237</v>
      </c>
      <c r="C37" s="222" t="s">
        <v>390</v>
      </c>
      <c r="D37" s="26"/>
      <c r="E37" s="25">
        <v>8000</v>
      </c>
    </row>
    <row r="38" spans="2:6" ht="15" customHeight="1" thickBot="1" x14ac:dyDescent="0.25">
      <c r="B38" s="138" t="s">
        <v>248</v>
      </c>
      <c r="C38" s="222" t="s">
        <v>355</v>
      </c>
      <c r="D38" s="26"/>
      <c r="E38" s="25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tr">
        <f ca="1">IF(B7="","","Capacidade: 53 Lts")</f>
        <v>Capacidade: 53 Lts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5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182</v>
      </c>
      <c r="C43" s="125" t="s">
        <v>352</v>
      </c>
      <c r="D43" s="68"/>
      <c r="E43" s="69">
        <v>16000</v>
      </c>
    </row>
    <row r="44" spans="2:6" ht="15" customHeight="1" thickBot="1" x14ac:dyDescent="0.25">
      <c r="B44" s="24" t="s">
        <v>188</v>
      </c>
      <c r="C44" s="128" t="s">
        <v>356</v>
      </c>
      <c r="D44" s="64"/>
      <c r="E44" s="70"/>
      <c r="F44" s="4"/>
    </row>
    <row r="45" spans="2:6" ht="15" customHeight="1" thickBot="1" x14ac:dyDescent="0.25">
      <c r="B45" s="24" t="s">
        <v>203</v>
      </c>
      <c r="C45" s="128" t="s">
        <v>357</v>
      </c>
      <c r="D45" s="64" t="str">
        <f ca="1">IF(B7="","","2X")</f>
        <v>2X</v>
      </c>
      <c r="E45" s="70">
        <v>16000</v>
      </c>
      <c r="F45" s="4"/>
    </row>
    <row r="46" spans="2:6" ht="15" customHeight="1" thickBot="1" x14ac:dyDescent="0.25">
      <c r="B46" s="156" t="s">
        <v>220</v>
      </c>
      <c r="C46" s="131" t="s">
        <v>342</v>
      </c>
      <c r="D46" s="72"/>
      <c r="E46" s="73">
        <v>16000</v>
      </c>
      <c r="F46" s="4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E52" s="6"/>
    </row>
    <row r="53" spans="1:6" x14ac:dyDescent="0.2">
      <c r="E53" s="6"/>
    </row>
    <row r="55" spans="1:6" x14ac:dyDescent="0.2">
      <c r="A55" s="4"/>
    </row>
    <row r="56" spans="1:6" s="4" customFormat="1" x14ac:dyDescent="0.2">
      <c r="B56" s="1"/>
      <c r="D56" s="1"/>
      <c r="F56" s="1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6YPIlTRZl5ooxDcD1WtvgmUGo1IF7Ni0aLz0btSsFx+mskFL1ZNXlG/nI6g75GaftvUGfSFmiS2Q3dGPQ99qkQ==" saltValue="ChB47OgvTQ96e9i/MjsGsw==" spinCount="100000" sheet="1" objects="1" scenarios="1" insertHyperlinks="0"/>
  <mergeCells count="4">
    <mergeCell ref="B41:E41"/>
    <mergeCell ref="B21:E21"/>
    <mergeCell ref="E2:E4"/>
    <mergeCell ref="B13:E13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F92"/>
  <sheetViews>
    <sheetView showGridLines="0" showZeros="0" zoomScaleNormal="100" workbookViewId="0">
      <selection activeCell="E2" sqref="E2:E4"/>
    </sheetView>
  </sheetViews>
  <sheetFormatPr defaultRowHeight="12.75" x14ac:dyDescent="0.2"/>
  <cols>
    <col min="1" max="1" width="3.28515625" style="1" customWidth="1"/>
    <col min="2" max="2" width="36.7109375" style="1" customWidth="1"/>
    <col min="3" max="3" width="32.7109375" style="4" customWidth="1"/>
    <col min="4" max="4" width="28.7109375" style="1" customWidth="1"/>
    <col min="5" max="5" width="12.7109375" style="4" customWidth="1"/>
    <col min="6" max="6" width="3.28515625" style="1" customWidth="1"/>
    <col min="7" max="16384" width="9.140625" style="1"/>
  </cols>
  <sheetData>
    <row r="1" spans="2:6" ht="13.5" thickBot="1" x14ac:dyDescent="0.25">
      <c r="B1" s="3"/>
      <c r="D1" s="5"/>
      <c r="E1" s="6"/>
    </row>
    <row r="2" spans="2:6" ht="13.5" customHeight="1" thickTop="1" x14ac:dyDescent="0.2">
      <c r="B2" s="3"/>
      <c r="D2" s="5"/>
      <c r="E2" s="256">
        <v>8</v>
      </c>
    </row>
    <row r="3" spans="2:6" ht="12.75" customHeight="1" x14ac:dyDescent="0.2">
      <c r="B3" s="3"/>
      <c r="D3" s="5"/>
      <c r="E3" s="257"/>
    </row>
    <row r="4" spans="2:6" ht="13.5" customHeight="1" thickBot="1" x14ac:dyDescent="0.25">
      <c r="B4" s="3"/>
      <c r="D4" s="5"/>
      <c r="E4" s="258"/>
    </row>
    <row r="5" spans="2:6" ht="13.5" thickTop="1" x14ac:dyDescent="0.2">
      <c r="B5" s="3"/>
      <c r="D5" s="5"/>
      <c r="E5" s="6"/>
    </row>
    <row r="6" spans="2:6" x14ac:dyDescent="0.2">
      <c r="B6" s="3"/>
      <c r="D6" s="5"/>
      <c r="E6" s="6"/>
    </row>
    <row r="7" spans="2:6" s="136" customFormat="1" x14ac:dyDescent="0.2">
      <c r="B7" s="49">
        <f ca="1">MENU!B3</f>
        <v>1</v>
      </c>
      <c r="C7" s="133"/>
      <c r="D7" s="134"/>
      <c r="E7" s="135"/>
    </row>
    <row r="8" spans="2:6" ht="24" thickBot="1" x14ac:dyDescent="0.4">
      <c r="B8" s="8" t="s">
        <v>230</v>
      </c>
      <c r="D8" s="5"/>
      <c r="E8" s="6"/>
    </row>
    <row r="9" spans="2:6" x14ac:dyDescent="0.2">
      <c r="B9" s="9"/>
      <c r="D9" s="5"/>
      <c r="E9" s="6"/>
    </row>
    <row r="10" spans="2:6" x14ac:dyDescent="0.2">
      <c r="B10" s="9"/>
      <c r="D10" s="5"/>
      <c r="E10" s="6"/>
    </row>
    <row r="11" spans="2:6" x14ac:dyDescent="0.2">
      <c r="B11" s="9"/>
      <c r="D11" s="5"/>
      <c r="E11" s="6"/>
    </row>
    <row r="12" spans="2:6" x14ac:dyDescent="0.2">
      <c r="B12" s="10" t="s">
        <v>162</v>
      </c>
      <c r="D12" s="5"/>
      <c r="E12" s="6"/>
    </row>
    <row r="13" spans="2:6" ht="16.5" thickBot="1" x14ac:dyDescent="0.25">
      <c r="B13" s="253" t="s">
        <v>163</v>
      </c>
      <c r="C13" s="254"/>
      <c r="D13" s="254"/>
      <c r="E13" s="255"/>
    </row>
    <row r="14" spans="2:6" ht="15" customHeight="1" thickBot="1" x14ac:dyDescent="0.25">
      <c r="B14" s="13" t="s">
        <v>164</v>
      </c>
      <c r="C14" s="14" t="s">
        <v>165</v>
      </c>
      <c r="D14" s="14" t="s">
        <v>166</v>
      </c>
      <c r="E14" s="15" t="s">
        <v>167</v>
      </c>
      <c r="F14" s="4" t="s">
        <v>168</v>
      </c>
    </row>
    <row r="15" spans="2:6" ht="15" customHeight="1" thickBot="1" x14ac:dyDescent="0.25">
      <c r="B15" s="29" t="s">
        <v>245</v>
      </c>
      <c r="C15" s="216" t="s">
        <v>347</v>
      </c>
      <c r="D15" s="21" t="s">
        <v>213</v>
      </c>
      <c r="E15" s="21"/>
      <c r="F15" s="4"/>
    </row>
    <row r="16" spans="2:6" ht="15" customHeight="1" thickBot="1" x14ac:dyDescent="0.25">
      <c r="B16" s="29" t="s">
        <v>450</v>
      </c>
      <c r="C16" s="220" t="s">
        <v>453</v>
      </c>
      <c r="D16" s="25"/>
      <c r="E16" s="25"/>
    </row>
    <row r="17" spans="2:6" ht="15" customHeight="1" thickBot="1" x14ac:dyDescent="0.25">
      <c r="B17" s="24" t="s">
        <v>244</v>
      </c>
      <c r="C17" s="220" t="s">
        <v>348</v>
      </c>
      <c r="D17" s="25" t="s">
        <v>213</v>
      </c>
      <c r="E17" s="25"/>
      <c r="F17" s="4"/>
    </row>
    <row r="18" spans="2:6" ht="15" customHeight="1" thickBot="1" x14ac:dyDescent="0.25">
      <c r="B18" s="74" t="s">
        <v>243</v>
      </c>
      <c r="C18" s="220" t="s">
        <v>349</v>
      </c>
      <c r="D18" s="28"/>
      <c r="E18" s="28"/>
    </row>
    <row r="19" spans="2:6" ht="15" customHeight="1" thickBot="1" x14ac:dyDescent="0.25">
      <c r="B19" s="31" t="s">
        <v>242</v>
      </c>
      <c r="C19" s="217" t="s">
        <v>350</v>
      </c>
      <c r="D19" s="32"/>
      <c r="E19" s="32"/>
    </row>
    <row r="20" spans="2:6" ht="15" customHeight="1" x14ac:dyDescent="0.2">
      <c r="B20" s="2"/>
      <c r="C20" s="7"/>
      <c r="D20" s="5"/>
      <c r="E20" s="6"/>
    </row>
    <row r="21" spans="2:6" ht="15" customHeight="1" thickBot="1" x14ac:dyDescent="0.25">
      <c r="B21" s="253" t="s">
        <v>169</v>
      </c>
      <c r="C21" s="254"/>
      <c r="D21" s="254"/>
      <c r="E21" s="255"/>
    </row>
    <row r="22" spans="2:6" ht="15" customHeight="1" thickBot="1" x14ac:dyDescent="0.25">
      <c r="B22" s="13" t="s">
        <v>164</v>
      </c>
      <c r="C22" s="14" t="s">
        <v>165</v>
      </c>
      <c r="D22" s="14" t="s">
        <v>166</v>
      </c>
      <c r="E22" s="15" t="s">
        <v>167</v>
      </c>
    </row>
    <row r="23" spans="2:6" ht="15" customHeight="1" x14ac:dyDescent="0.2">
      <c r="B23" s="138" t="s">
        <v>232</v>
      </c>
      <c r="C23" s="125" t="s">
        <v>407</v>
      </c>
      <c r="D23" s="77"/>
      <c r="E23" s="61">
        <v>2000</v>
      </c>
    </row>
    <row r="24" spans="2:6" ht="15" customHeight="1" x14ac:dyDescent="0.2">
      <c r="B24" s="138" t="s">
        <v>173</v>
      </c>
      <c r="C24" s="128" t="s">
        <v>337</v>
      </c>
      <c r="D24" s="78"/>
      <c r="E24" s="62">
        <v>4000</v>
      </c>
    </row>
    <row r="25" spans="2:6" ht="15" customHeight="1" x14ac:dyDescent="0.2">
      <c r="B25" s="138" t="s">
        <v>206</v>
      </c>
      <c r="C25" s="128" t="s">
        <v>351</v>
      </c>
      <c r="D25" s="78"/>
      <c r="E25" s="62">
        <v>8000</v>
      </c>
    </row>
    <row r="26" spans="2:6" ht="15" customHeight="1" x14ac:dyDescent="0.2">
      <c r="B26" s="138" t="s">
        <v>207</v>
      </c>
      <c r="C26" s="128" t="s">
        <v>408</v>
      </c>
      <c r="D26" s="78"/>
      <c r="E26" s="62">
        <v>8000</v>
      </c>
    </row>
    <row r="27" spans="2:6" ht="15" customHeight="1" thickBot="1" x14ac:dyDescent="0.25">
      <c r="B27" s="138" t="s">
        <v>175</v>
      </c>
      <c r="C27" s="128" t="s">
        <v>405</v>
      </c>
      <c r="D27" s="158"/>
      <c r="E27" s="63">
        <v>8000</v>
      </c>
    </row>
    <row r="28" spans="2:6" ht="15" customHeight="1" thickBot="1" x14ac:dyDescent="0.25">
      <c r="B28" s="138" t="s">
        <v>233</v>
      </c>
      <c r="C28" s="128" t="s">
        <v>406</v>
      </c>
      <c r="D28" s="158"/>
      <c r="E28" s="64">
        <v>8000</v>
      </c>
    </row>
    <row r="29" spans="2:6" ht="15" customHeight="1" thickBot="1" x14ac:dyDescent="0.25">
      <c r="B29" s="138" t="s">
        <v>180</v>
      </c>
      <c r="C29" s="128" t="s">
        <v>409</v>
      </c>
      <c r="D29" s="158"/>
      <c r="E29" s="64">
        <v>8000</v>
      </c>
    </row>
    <row r="30" spans="2:6" ht="15" customHeight="1" thickBot="1" x14ac:dyDescent="0.25">
      <c r="B30" s="138" t="s">
        <v>234</v>
      </c>
      <c r="C30" s="128" t="s">
        <v>345</v>
      </c>
      <c r="D30" s="25"/>
      <c r="E30" s="64">
        <v>8000</v>
      </c>
    </row>
    <row r="31" spans="2:6" ht="15" customHeight="1" thickBot="1" x14ac:dyDescent="0.25">
      <c r="B31" s="138" t="s">
        <v>179</v>
      </c>
      <c r="C31" s="128" t="s">
        <v>343</v>
      </c>
      <c r="D31" s="25"/>
      <c r="E31" s="64">
        <v>8000</v>
      </c>
    </row>
    <row r="32" spans="2:6" ht="15" customHeight="1" thickBot="1" x14ac:dyDescent="0.25">
      <c r="B32" s="138" t="s">
        <v>235</v>
      </c>
      <c r="C32" s="128" t="s">
        <v>329</v>
      </c>
      <c r="D32" s="79" t="s">
        <v>213</v>
      </c>
      <c r="E32" s="64">
        <v>8000</v>
      </c>
    </row>
    <row r="33" spans="2:6" ht="15" customHeight="1" thickBot="1" x14ac:dyDescent="0.25">
      <c r="B33" s="138" t="s">
        <v>236</v>
      </c>
      <c r="C33" s="128" t="s">
        <v>353</v>
      </c>
      <c r="D33" s="25" t="s">
        <v>213</v>
      </c>
      <c r="E33" s="64">
        <v>8000</v>
      </c>
    </row>
    <row r="34" spans="2:6" ht="15" customHeight="1" thickBot="1" x14ac:dyDescent="0.25">
      <c r="B34" s="138" t="s">
        <v>440</v>
      </c>
      <c r="C34" s="128" t="s">
        <v>398</v>
      </c>
      <c r="D34" s="25"/>
      <c r="E34" s="64">
        <v>8000</v>
      </c>
    </row>
    <row r="35" spans="2:6" ht="15" customHeight="1" x14ac:dyDescent="0.2">
      <c r="B35" s="138" t="s">
        <v>190</v>
      </c>
      <c r="C35" s="128" t="s">
        <v>324</v>
      </c>
      <c r="D35" s="28"/>
      <c r="E35" s="66">
        <v>8000</v>
      </c>
    </row>
    <row r="36" spans="2:6" ht="15" customHeight="1" thickBot="1" x14ac:dyDescent="0.25">
      <c r="B36" s="138" t="s">
        <v>247</v>
      </c>
      <c r="C36" s="128" t="s">
        <v>354</v>
      </c>
      <c r="D36" s="21"/>
      <c r="E36" s="67">
        <v>8000</v>
      </c>
    </row>
    <row r="37" spans="2:6" ht="15" customHeight="1" thickBot="1" x14ac:dyDescent="0.25">
      <c r="B37" s="138" t="s">
        <v>237</v>
      </c>
      <c r="C37" s="128" t="s">
        <v>390</v>
      </c>
      <c r="D37" s="25"/>
      <c r="E37" s="16">
        <v>8000</v>
      </c>
    </row>
    <row r="38" spans="2:6" ht="15" customHeight="1" thickBot="1" x14ac:dyDescent="0.25">
      <c r="B38" s="138" t="s">
        <v>248</v>
      </c>
      <c r="C38" s="128" t="s">
        <v>355</v>
      </c>
      <c r="D38" s="25"/>
      <c r="E38" s="16">
        <v>8000</v>
      </c>
    </row>
    <row r="39" spans="2:6" ht="15" customHeight="1" thickBot="1" x14ac:dyDescent="0.25">
      <c r="B39" s="30" t="s">
        <v>446</v>
      </c>
      <c r="C39" s="217" t="s">
        <v>447</v>
      </c>
      <c r="D39" s="32" t="s">
        <v>448</v>
      </c>
      <c r="E39" s="32">
        <v>8000</v>
      </c>
    </row>
    <row r="40" spans="2:6" ht="15" customHeight="1" x14ac:dyDescent="0.25">
      <c r="B40" s="141"/>
      <c r="D40" s="11"/>
      <c r="E40" s="12"/>
    </row>
    <row r="41" spans="2:6" ht="15" customHeight="1" thickBot="1" x14ac:dyDescent="0.25">
      <c r="B41" s="253" t="s">
        <v>170</v>
      </c>
      <c r="C41" s="254"/>
      <c r="D41" s="254"/>
      <c r="E41" s="255"/>
    </row>
    <row r="42" spans="2:6" ht="15" customHeight="1" thickBot="1" x14ac:dyDescent="0.25">
      <c r="B42" s="13" t="s">
        <v>164</v>
      </c>
      <c r="C42" s="14" t="s">
        <v>165</v>
      </c>
      <c r="D42" s="14" t="s">
        <v>166</v>
      </c>
      <c r="E42" s="15" t="s">
        <v>167</v>
      </c>
    </row>
    <row r="43" spans="2:6" ht="15" customHeight="1" thickBot="1" x14ac:dyDescent="0.25">
      <c r="B43" s="50" t="s">
        <v>182</v>
      </c>
      <c r="C43" s="226" t="s">
        <v>352</v>
      </c>
      <c r="D43" s="69"/>
      <c r="E43" s="69">
        <v>16000</v>
      </c>
    </row>
    <row r="44" spans="2:6" ht="15" customHeight="1" thickBot="1" x14ac:dyDescent="0.25">
      <c r="B44" s="24" t="s">
        <v>188</v>
      </c>
      <c r="C44" s="227" t="s">
        <v>356</v>
      </c>
      <c r="D44" s="16"/>
      <c r="E44" s="70"/>
      <c r="F44" s="4"/>
    </row>
    <row r="45" spans="2:6" ht="15" customHeight="1" thickBot="1" x14ac:dyDescent="0.25">
      <c r="B45" s="24" t="s">
        <v>203</v>
      </c>
      <c r="C45" s="227" t="s">
        <v>357</v>
      </c>
      <c r="D45" s="16" t="s">
        <v>213</v>
      </c>
      <c r="E45" s="70">
        <v>16000</v>
      </c>
      <c r="F45" s="4"/>
    </row>
    <row r="46" spans="2:6" ht="15" customHeight="1" thickBot="1" x14ac:dyDescent="0.25">
      <c r="B46" s="156" t="s">
        <v>220</v>
      </c>
      <c r="C46" s="228" t="s">
        <v>342</v>
      </c>
      <c r="D46" s="73"/>
      <c r="E46" s="73">
        <v>16000</v>
      </c>
      <c r="F46" s="4"/>
    </row>
    <row r="47" spans="2:6" ht="15" customHeight="1" x14ac:dyDescent="0.2">
      <c r="B47" s="2"/>
      <c r="C47" s="7"/>
      <c r="D47" s="5"/>
      <c r="E47" s="6"/>
      <c r="F47" s="4"/>
    </row>
    <row r="48" spans="2:6" ht="15" customHeight="1" x14ac:dyDescent="0.2">
      <c r="B48" s="2"/>
      <c r="C48" s="7"/>
      <c r="D48" s="5"/>
      <c r="E48" s="6"/>
      <c r="F48" s="4"/>
    </row>
    <row r="49" spans="1:6" ht="15" customHeight="1" x14ac:dyDescent="0.2">
      <c r="B49" s="2"/>
      <c r="C49" s="7"/>
      <c r="D49" s="5"/>
      <c r="E49" s="6"/>
      <c r="F49" s="4"/>
    </row>
    <row r="50" spans="1:6" ht="15" customHeight="1" x14ac:dyDescent="0.2">
      <c r="B50" s="2"/>
      <c r="C50" s="7"/>
      <c r="D50" s="5"/>
      <c r="E50" s="6"/>
      <c r="F50" s="4"/>
    </row>
    <row r="51" spans="1:6" x14ac:dyDescent="0.2">
      <c r="B51" s="2"/>
      <c r="C51" s="7"/>
      <c r="D51" s="5"/>
      <c r="E51" s="6"/>
      <c r="F51" s="4"/>
    </row>
    <row r="52" spans="1:6" x14ac:dyDescent="0.2">
      <c r="E52" s="6"/>
      <c r="F52" s="4"/>
    </row>
    <row r="53" spans="1:6" x14ac:dyDescent="0.2">
      <c r="E53" s="6"/>
      <c r="F53" s="4"/>
    </row>
    <row r="54" spans="1:6" x14ac:dyDescent="0.2">
      <c r="F54" s="4"/>
    </row>
    <row r="55" spans="1:6" x14ac:dyDescent="0.2">
      <c r="A55" s="4"/>
    </row>
    <row r="56" spans="1:6" s="4" customFormat="1" x14ac:dyDescent="0.2">
      <c r="B56" s="1"/>
      <c r="D56" s="1"/>
      <c r="F56" s="1"/>
    </row>
    <row r="57" spans="1:6" s="4" customFormat="1" x14ac:dyDescent="0.2">
      <c r="B57" s="1"/>
      <c r="D57" s="1"/>
      <c r="F57" s="1"/>
    </row>
    <row r="58" spans="1:6" s="4" customFormat="1" x14ac:dyDescent="0.2">
      <c r="B58" s="1"/>
      <c r="D58" s="1"/>
      <c r="F58" s="1"/>
    </row>
    <row r="59" spans="1:6" s="4" customFormat="1" x14ac:dyDescent="0.2">
      <c r="B59" s="1"/>
      <c r="D59" s="1"/>
      <c r="F59" s="1"/>
    </row>
    <row r="60" spans="1:6" s="4" customFormat="1" x14ac:dyDescent="0.2">
      <c r="B60" s="1"/>
      <c r="D60" s="1"/>
      <c r="F60" s="1"/>
    </row>
    <row r="61" spans="1:6" s="4" customFormat="1" x14ac:dyDescent="0.2">
      <c r="B61" s="1"/>
      <c r="D61" s="1"/>
      <c r="F61" s="1"/>
    </row>
    <row r="62" spans="1:6" s="4" customFormat="1" x14ac:dyDescent="0.2">
      <c r="B62" s="1"/>
      <c r="D62" s="1"/>
      <c r="F62" s="1"/>
    </row>
    <row r="63" spans="1:6" s="4" customFormat="1" x14ac:dyDescent="0.2">
      <c r="B63" s="1"/>
      <c r="D63" s="1"/>
      <c r="F63" s="1"/>
    </row>
    <row r="64" spans="1:6" s="4" customFormat="1" x14ac:dyDescent="0.2">
      <c r="B64" s="1"/>
      <c r="D64" s="1"/>
      <c r="F64" s="1"/>
    </row>
    <row r="65" spans="2:6" s="4" customFormat="1" x14ac:dyDescent="0.2">
      <c r="B65" s="1"/>
      <c r="D65" s="1"/>
      <c r="F65" s="1"/>
    </row>
    <row r="66" spans="2:6" s="4" customFormat="1" x14ac:dyDescent="0.2">
      <c r="B66" s="1"/>
      <c r="D66" s="1"/>
      <c r="F66" s="1"/>
    </row>
    <row r="67" spans="2:6" s="4" customFormat="1" x14ac:dyDescent="0.2">
      <c r="B67" s="1"/>
      <c r="D67" s="1"/>
      <c r="F67" s="1"/>
    </row>
    <row r="68" spans="2:6" s="4" customFormat="1" x14ac:dyDescent="0.2">
      <c r="B68" s="1"/>
      <c r="D68" s="1"/>
      <c r="F68" s="1"/>
    </row>
    <row r="69" spans="2:6" s="4" customFormat="1" x14ac:dyDescent="0.2">
      <c r="B69" s="1"/>
      <c r="D69" s="1"/>
      <c r="F69" s="1"/>
    </row>
    <row r="70" spans="2:6" s="4" customFormat="1" x14ac:dyDescent="0.2">
      <c r="B70" s="1"/>
      <c r="D70" s="1"/>
      <c r="F70" s="1"/>
    </row>
    <row r="71" spans="2:6" s="4" customFormat="1" x14ac:dyDescent="0.2">
      <c r="B71" s="1"/>
      <c r="D71" s="1"/>
      <c r="F71" s="1"/>
    </row>
    <row r="72" spans="2:6" s="4" customFormat="1" x14ac:dyDescent="0.2">
      <c r="B72" s="1"/>
      <c r="D72" s="1"/>
      <c r="F72" s="1"/>
    </row>
    <row r="73" spans="2:6" s="4" customFormat="1" x14ac:dyDescent="0.2">
      <c r="B73" s="1"/>
      <c r="D73" s="1"/>
      <c r="F73" s="1"/>
    </row>
    <row r="74" spans="2:6" s="4" customFormat="1" x14ac:dyDescent="0.2">
      <c r="B74" s="1"/>
      <c r="D74" s="1"/>
      <c r="F74" s="1"/>
    </row>
    <row r="75" spans="2:6" s="4" customFormat="1" x14ac:dyDescent="0.2">
      <c r="B75" s="1"/>
      <c r="D75" s="1"/>
      <c r="F75" s="1"/>
    </row>
    <row r="76" spans="2:6" s="4" customFormat="1" x14ac:dyDescent="0.2">
      <c r="B76" s="1"/>
      <c r="D76" s="1"/>
      <c r="F76" s="1"/>
    </row>
    <row r="77" spans="2:6" s="4" customFormat="1" x14ac:dyDescent="0.2">
      <c r="B77" s="1"/>
      <c r="D77" s="1"/>
      <c r="F77" s="1"/>
    </row>
    <row r="78" spans="2:6" s="4" customFormat="1" x14ac:dyDescent="0.2">
      <c r="B78" s="1"/>
      <c r="D78" s="1"/>
      <c r="F78" s="1"/>
    </row>
    <row r="79" spans="2:6" s="4" customFormat="1" x14ac:dyDescent="0.2">
      <c r="B79" s="1"/>
      <c r="D79" s="1"/>
      <c r="F79" s="1"/>
    </row>
    <row r="80" spans="2:6" s="4" customFormat="1" x14ac:dyDescent="0.2">
      <c r="B80" s="1"/>
      <c r="D80" s="1"/>
      <c r="F80" s="1"/>
    </row>
    <row r="81" spans="1:6" s="4" customFormat="1" x14ac:dyDescent="0.2">
      <c r="B81" s="1"/>
      <c r="D81" s="1"/>
      <c r="F81" s="1"/>
    </row>
    <row r="82" spans="1:6" s="4" customFormat="1" x14ac:dyDescent="0.2">
      <c r="B82" s="1"/>
      <c r="D82" s="1"/>
      <c r="F82" s="1"/>
    </row>
    <row r="83" spans="1:6" s="4" customFormat="1" x14ac:dyDescent="0.2">
      <c r="B83" s="1"/>
      <c r="D83" s="1"/>
      <c r="F83" s="1"/>
    </row>
    <row r="84" spans="1:6" s="4" customFormat="1" x14ac:dyDescent="0.2">
      <c r="B84" s="1"/>
      <c r="D84" s="1"/>
      <c r="F84" s="1"/>
    </row>
    <row r="85" spans="1:6" s="4" customFormat="1" x14ac:dyDescent="0.2">
      <c r="B85" s="1"/>
      <c r="D85" s="1"/>
      <c r="F85" s="1"/>
    </row>
    <row r="86" spans="1:6" s="4" customFormat="1" x14ac:dyDescent="0.2">
      <c r="B86" s="1"/>
      <c r="D86" s="1"/>
      <c r="F86" s="1"/>
    </row>
    <row r="87" spans="1:6" s="4" customFormat="1" x14ac:dyDescent="0.2">
      <c r="B87" s="1"/>
      <c r="D87" s="1"/>
      <c r="F87" s="1"/>
    </row>
    <row r="88" spans="1:6" s="4" customFormat="1" x14ac:dyDescent="0.2">
      <c r="B88" s="1"/>
      <c r="D88" s="1"/>
      <c r="F88" s="1"/>
    </row>
    <row r="89" spans="1:6" s="4" customFormat="1" x14ac:dyDescent="0.2">
      <c r="B89" s="1"/>
      <c r="D89" s="1"/>
      <c r="F89" s="1"/>
    </row>
    <row r="90" spans="1:6" s="4" customFormat="1" x14ac:dyDescent="0.2">
      <c r="B90" s="1"/>
      <c r="D90" s="1"/>
      <c r="F90" s="1"/>
    </row>
    <row r="91" spans="1:6" s="4" customFormat="1" x14ac:dyDescent="0.2">
      <c r="B91" s="1"/>
      <c r="D91" s="1"/>
      <c r="F91" s="1"/>
    </row>
    <row r="92" spans="1:6" s="4" customFormat="1" x14ac:dyDescent="0.2">
      <c r="A92" s="1"/>
      <c r="B92" s="1"/>
      <c r="D92" s="1"/>
      <c r="F92" s="1"/>
    </row>
  </sheetData>
  <sheetProtection algorithmName="SHA-512" hashValue="Q5h/V02EpkNcs8+f3C6NzUgUyMLu375n+misgDEFJ74jyQ2M7NON/PUlPiPyIJZTmPe3G0sl/S8idOCY/iP++Q==" saltValue="bLIj3FM8VxWVxswNl/M1Ag==" spinCount="100000" sheet="1" objects="1" scenarios="1" insertHyperlinks="0"/>
  <mergeCells count="4">
    <mergeCell ref="B41:E41"/>
    <mergeCell ref="E2:E4"/>
    <mergeCell ref="B13:E13"/>
    <mergeCell ref="B21:E21"/>
  </mergeCells>
  <printOptions horizontalCentered="1"/>
  <pageMargins left="0" right="0" top="0.78740157480314965" bottom="0" header="0.31496062992125984" footer="0.31496062992125984"/>
  <pageSetup paperSize="9" scale="85" orientation="portrait" verticalDpi="300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2</vt:i4>
      </vt:variant>
    </vt:vector>
  </HeadingPairs>
  <TitlesOfParts>
    <vt:vector size="27" baseType="lpstr">
      <vt:lpstr>MENU</vt:lpstr>
      <vt:lpstr>01 - LS 10 30 </vt:lpstr>
      <vt:lpstr>02 - LS 10 40</vt:lpstr>
      <vt:lpstr>03 - LS 10 50</vt:lpstr>
      <vt:lpstr>04 - LS  12 40 50 60</vt:lpstr>
      <vt:lpstr>05 - LS 16 60 75</vt:lpstr>
      <vt:lpstr>06 - LS 16 100</vt:lpstr>
      <vt:lpstr>07 - LS 20 100</vt:lpstr>
      <vt:lpstr>08 - LS 20 125</vt:lpstr>
      <vt:lpstr>09 - LS 20 150</vt:lpstr>
      <vt:lpstr>10 - LS 20 175</vt:lpstr>
      <vt:lpstr>11 - LS 20 220</vt:lpstr>
      <vt:lpstr>12 - LS 20 200 VSD</vt:lpstr>
      <vt:lpstr>13 - LS 20 LEAK FREE</vt:lpstr>
      <vt:lpstr>14 - LS 25 200</vt:lpstr>
      <vt:lpstr>15 - LS 25 250</vt:lpstr>
      <vt:lpstr>16 - LS 25 300</vt:lpstr>
      <vt:lpstr>17 - LS 25 350</vt:lpstr>
      <vt:lpstr>18 - S-1800</vt:lpstr>
      <vt:lpstr>19 - S- 2200</vt:lpstr>
      <vt:lpstr>20 - S- 3000</vt:lpstr>
      <vt:lpstr>21 - S- 3700</vt:lpstr>
      <vt:lpstr>22 - S- 4500</vt:lpstr>
      <vt:lpstr>23 - S- 5500</vt:lpstr>
      <vt:lpstr>24 - S- 7500</vt:lpstr>
      <vt:lpstr>'01 - LS 10 30 '!Area_de_impressao</vt:lpstr>
      <vt:lpstr>'19 - S- 2200'!Area_de_impressao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Gustavo Rezende Soares</dc:creator>
  <cp:lastModifiedBy>Luiz Gustavo</cp:lastModifiedBy>
  <cp:lastPrinted>2024-11-25T23:16:34Z</cp:lastPrinted>
  <dcterms:created xsi:type="dcterms:W3CDTF">2020-03-31T13:34:00Z</dcterms:created>
  <dcterms:modified xsi:type="dcterms:W3CDTF">2024-11-25T23:41:47Z</dcterms:modified>
</cp:coreProperties>
</file>